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3515" windowHeight="1153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13" r:id="rId7"/>
  </sheets>
  <calcPr calcId="145621"/>
</workbook>
</file>

<file path=xl/calcChain.xml><?xml version="1.0" encoding="utf-8"?>
<calcChain xmlns="http://schemas.openxmlformats.org/spreadsheetml/2006/main">
  <c r="I37" i="3" l="1"/>
  <c r="I16" i="3"/>
  <c r="F11" i="8"/>
  <c r="F23" i="8"/>
  <c r="I16" i="1"/>
  <c r="J16" i="1" s="1"/>
  <c r="H16" i="1" l="1"/>
  <c r="K124" i="3"/>
  <c r="K128" i="3" l="1"/>
  <c r="J66" i="3"/>
  <c r="J56" i="3"/>
  <c r="J103" i="3"/>
  <c r="J102" i="3" s="1"/>
  <c r="K70" i="3"/>
  <c r="L70" i="3"/>
  <c r="H105" i="3" l="1"/>
  <c r="J105" i="3"/>
  <c r="I110" i="3" l="1"/>
  <c r="I30" i="3"/>
  <c r="H8" i="11"/>
  <c r="G8" i="11"/>
  <c r="H8" i="8"/>
  <c r="H10" i="8"/>
  <c r="H12" i="8"/>
  <c r="H13" i="8"/>
  <c r="H15" i="8"/>
  <c r="H16" i="8"/>
  <c r="H18" i="8"/>
  <c r="H20" i="8"/>
  <c r="H25" i="8"/>
  <c r="H27" i="8"/>
  <c r="H29" i="8"/>
  <c r="H30" i="8"/>
  <c r="H31" i="8"/>
  <c r="H33" i="8"/>
  <c r="H34" i="8"/>
  <c r="H36" i="8"/>
  <c r="H38" i="8"/>
  <c r="H40" i="8"/>
  <c r="G8" i="8"/>
  <c r="G10" i="8"/>
  <c r="G12" i="8"/>
  <c r="G13" i="8"/>
  <c r="G15" i="8"/>
  <c r="G16" i="8"/>
  <c r="G18" i="8"/>
  <c r="G20" i="8"/>
  <c r="G25" i="8"/>
  <c r="G27" i="8"/>
  <c r="G29" i="8"/>
  <c r="G30" i="8"/>
  <c r="G31" i="8"/>
  <c r="G33" i="8"/>
  <c r="G34" i="8"/>
  <c r="G36" i="8"/>
  <c r="G38" i="8"/>
  <c r="G40" i="8"/>
  <c r="L57" i="3"/>
  <c r="L59" i="3"/>
  <c r="L60" i="3"/>
  <c r="L61" i="3"/>
  <c r="L63" i="3"/>
  <c r="L64" i="3"/>
  <c r="L67" i="3"/>
  <c r="L68" i="3"/>
  <c r="L69" i="3"/>
  <c r="L72" i="3"/>
  <c r="L73" i="3"/>
  <c r="L74" i="3"/>
  <c r="L75" i="3"/>
  <c r="L76" i="3"/>
  <c r="L77" i="3"/>
  <c r="L79" i="3"/>
  <c r="L80" i="3"/>
  <c r="L81" i="3"/>
  <c r="L82" i="3"/>
  <c r="L83" i="3"/>
  <c r="L84" i="3"/>
  <c r="L85" i="3"/>
  <c r="L86" i="3"/>
  <c r="L87" i="3"/>
  <c r="L88" i="3"/>
  <c r="L90" i="3"/>
  <c r="L91" i="3"/>
  <c r="L92" i="3"/>
  <c r="L93" i="3"/>
  <c r="L94" i="3"/>
  <c r="L95" i="3"/>
  <c r="L96" i="3"/>
  <c r="L99" i="3"/>
  <c r="L100" i="3"/>
  <c r="L101" i="3"/>
  <c r="L114" i="3"/>
  <c r="L116" i="3"/>
  <c r="L117" i="3"/>
  <c r="L118" i="3"/>
  <c r="L119" i="3"/>
  <c r="L120" i="3"/>
  <c r="L121" i="3"/>
  <c r="L123" i="3"/>
  <c r="L126" i="3"/>
  <c r="L127" i="3"/>
  <c r="K57" i="3"/>
  <c r="K59" i="3"/>
  <c r="K60" i="3"/>
  <c r="K61" i="3"/>
  <c r="K63" i="3"/>
  <c r="K64" i="3"/>
  <c r="K67" i="3"/>
  <c r="K68" i="3"/>
  <c r="K69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6" i="3"/>
  <c r="K87" i="3"/>
  <c r="K88" i="3"/>
  <c r="K90" i="3"/>
  <c r="K91" i="3"/>
  <c r="K92" i="3"/>
  <c r="K93" i="3"/>
  <c r="K94" i="3"/>
  <c r="K95" i="3"/>
  <c r="K96" i="3"/>
  <c r="K99" i="3"/>
  <c r="K100" i="3"/>
  <c r="K101" i="3"/>
  <c r="K114" i="3"/>
  <c r="K116" i="3"/>
  <c r="K117" i="3"/>
  <c r="K118" i="3"/>
  <c r="K119" i="3"/>
  <c r="K120" i="3"/>
  <c r="K121" i="3"/>
  <c r="K123" i="3"/>
  <c r="K126" i="3"/>
  <c r="K127" i="3"/>
  <c r="L14" i="3"/>
  <c r="L15" i="3"/>
  <c r="L17" i="3"/>
  <c r="L18" i="3"/>
  <c r="L20" i="3"/>
  <c r="L21" i="3"/>
  <c r="L24" i="3"/>
  <c r="L25" i="3"/>
  <c r="L26" i="3"/>
  <c r="L28" i="3"/>
  <c r="L31" i="3"/>
  <c r="L34" i="3"/>
  <c r="L36" i="3"/>
  <c r="L39" i="3"/>
  <c r="L40" i="3"/>
  <c r="L41" i="3"/>
  <c r="L43" i="3"/>
  <c r="L47" i="3"/>
  <c r="L48" i="3"/>
  <c r="K47" i="3"/>
  <c r="K48" i="3"/>
  <c r="K21" i="3"/>
  <c r="K24" i="3"/>
  <c r="K25" i="3"/>
  <c r="K26" i="3"/>
  <c r="K28" i="3"/>
  <c r="K31" i="3"/>
  <c r="K34" i="3"/>
  <c r="K36" i="3"/>
  <c r="K39" i="3"/>
  <c r="K40" i="3"/>
  <c r="K41" i="3"/>
  <c r="K43" i="3"/>
  <c r="K14" i="3"/>
  <c r="K15" i="3"/>
  <c r="K17" i="3"/>
  <c r="K18" i="3"/>
  <c r="K20" i="3"/>
  <c r="K11" i="1"/>
  <c r="K12" i="1"/>
  <c r="K14" i="1"/>
  <c r="K15" i="1"/>
  <c r="L11" i="1"/>
  <c r="L12" i="1"/>
  <c r="L14" i="1"/>
  <c r="L15" i="1"/>
  <c r="L10" i="1" l="1"/>
  <c r="K10" i="1"/>
  <c r="L13" i="1"/>
  <c r="G16" i="1"/>
  <c r="K13" i="1"/>
  <c r="D35" i="8"/>
  <c r="E35" i="8"/>
  <c r="C35" i="8"/>
  <c r="E32" i="8"/>
  <c r="E28" i="8"/>
  <c r="E23" i="8" s="1"/>
  <c r="C24" i="8"/>
  <c r="D17" i="8"/>
  <c r="E17" i="8"/>
  <c r="F17" i="8"/>
  <c r="F6" i="8" s="1"/>
  <c r="C17" i="8"/>
  <c r="K16" i="1" l="1"/>
  <c r="E6" i="8"/>
  <c r="H6" i="11"/>
  <c r="G6" i="11"/>
  <c r="L16" i="1"/>
  <c r="H7" i="8"/>
  <c r="G7" i="8"/>
  <c r="H11" i="8"/>
  <c r="G11" i="8"/>
  <c r="H19" i="8"/>
  <c r="G19" i="8"/>
  <c r="H28" i="8"/>
  <c r="G28" i="8"/>
  <c r="H9" i="8"/>
  <c r="G9" i="8"/>
  <c r="H17" i="8"/>
  <c r="G17" i="8"/>
  <c r="H7" i="11"/>
  <c r="G7" i="11"/>
  <c r="H14" i="8"/>
  <c r="G14" i="8"/>
  <c r="H24" i="8"/>
  <c r="G24" i="8"/>
  <c r="H26" i="8"/>
  <c r="G26" i="8"/>
  <c r="H32" i="8"/>
  <c r="G32" i="8"/>
  <c r="H35" i="8"/>
  <c r="G35" i="8"/>
  <c r="H37" i="8"/>
  <c r="G37" i="8"/>
  <c r="G23" i="8" l="1"/>
  <c r="D39" i="8"/>
  <c r="H23" i="8"/>
  <c r="E39" i="8"/>
  <c r="H6" i="8"/>
  <c r="F39" i="8"/>
  <c r="G6" i="8"/>
  <c r="H39" i="8" l="1"/>
  <c r="G39" i="8"/>
  <c r="J19" i="3" l="1"/>
  <c r="G19" i="3"/>
  <c r="J13" i="3"/>
  <c r="J12" i="3" s="1"/>
  <c r="H125" i="3"/>
  <c r="J115" i="3"/>
  <c r="J112" i="3" s="1"/>
  <c r="I113" i="3"/>
  <c r="J113" i="3"/>
  <c r="G113" i="3"/>
  <c r="I65" i="3"/>
  <c r="J98" i="3"/>
  <c r="J97" i="3" s="1"/>
  <c r="J89" i="3"/>
  <c r="J78" i="3"/>
  <c r="J71" i="3"/>
  <c r="I55" i="3"/>
  <c r="J46" i="3"/>
  <c r="I42" i="3"/>
  <c r="J38" i="3"/>
  <c r="J35" i="3"/>
  <c r="G35" i="3"/>
  <c r="J33" i="3"/>
  <c r="I29" i="3"/>
  <c r="J30" i="3"/>
  <c r="J27" i="3"/>
  <c r="G27" i="3"/>
  <c r="I22" i="3"/>
  <c r="I54" i="3" l="1"/>
  <c r="J65" i="3"/>
  <c r="L65" i="3" s="1"/>
  <c r="J55" i="3"/>
  <c r="K89" i="3"/>
  <c r="L89" i="3"/>
  <c r="K13" i="3"/>
  <c r="L13" i="3"/>
  <c r="L30" i="3"/>
  <c r="K30" i="3"/>
  <c r="L33" i="3"/>
  <c r="K33" i="3"/>
  <c r="L113" i="3"/>
  <c r="K113" i="3"/>
  <c r="K115" i="3"/>
  <c r="L115" i="3"/>
  <c r="K71" i="3"/>
  <c r="L71" i="3"/>
  <c r="K97" i="3"/>
  <c r="L97" i="3"/>
  <c r="K56" i="3"/>
  <c r="L56" i="3"/>
  <c r="K62" i="3"/>
  <c r="L62" i="3"/>
  <c r="K66" i="3"/>
  <c r="L66" i="3"/>
  <c r="K78" i="3"/>
  <c r="L78" i="3"/>
  <c r="K98" i="3"/>
  <c r="L98" i="3"/>
  <c r="J109" i="3"/>
  <c r="K125" i="3"/>
  <c r="L125" i="3"/>
  <c r="L16" i="3"/>
  <c r="K16" i="3"/>
  <c r="K23" i="3"/>
  <c r="L23" i="3"/>
  <c r="L55" i="3"/>
  <c r="K27" i="3"/>
  <c r="L27" i="3"/>
  <c r="K35" i="3"/>
  <c r="L35" i="3"/>
  <c r="L38" i="3"/>
  <c r="K38" i="3"/>
  <c r="L42" i="3"/>
  <c r="K42" i="3"/>
  <c r="J45" i="3"/>
  <c r="L46" i="3"/>
  <c r="K46" i="3"/>
  <c r="K122" i="3"/>
  <c r="L122" i="3"/>
  <c r="K19" i="3"/>
  <c r="L19" i="3"/>
  <c r="J44" i="3"/>
  <c r="I45" i="3"/>
  <c r="I44" i="3" s="1"/>
  <c r="J32" i="3"/>
  <c r="J37" i="3"/>
  <c r="J29" i="3"/>
  <c r="J54" i="3" l="1"/>
  <c r="J53" i="3" s="1"/>
  <c r="K65" i="3"/>
  <c r="K55" i="3"/>
  <c r="L12" i="3"/>
  <c r="K12" i="3"/>
  <c r="K112" i="3"/>
  <c r="L112" i="3"/>
  <c r="L29" i="3"/>
  <c r="K29" i="3"/>
  <c r="L44" i="3"/>
  <c r="K44" i="3"/>
  <c r="L22" i="3"/>
  <c r="K22" i="3"/>
  <c r="L32" i="3"/>
  <c r="K32" i="3"/>
  <c r="L37" i="3"/>
  <c r="K37" i="3"/>
  <c r="H129" i="3"/>
  <c r="L45" i="3"/>
  <c r="K45" i="3"/>
  <c r="I53" i="3"/>
  <c r="L54" i="3" l="1"/>
  <c r="K53" i="3"/>
  <c r="K54" i="3"/>
  <c r="L11" i="3"/>
  <c r="K11" i="3"/>
  <c r="K109" i="3"/>
  <c r="L109" i="3"/>
  <c r="L53" i="3" l="1"/>
  <c r="L10" i="3"/>
  <c r="K10" i="3"/>
  <c r="K129" i="3" l="1"/>
  <c r="L129" i="3"/>
</calcChain>
</file>

<file path=xl/sharedStrings.xml><?xml version="1.0" encoding="utf-8"?>
<sst xmlns="http://schemas.openxmlformats.org/spreadsheetml/2006/main" count="385" uniqueCount="233">
  <si>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</si>
  <si>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</si>
  <si>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</si>
  <si>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</si>
  <si>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</si>
  <si>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</si>
  <si>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</si>
  <si>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</si>
  <si>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</si>
  <si>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</si>
  <si>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</si>
  <si>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</si>
  <si>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</si>
  <si>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</si>
  <si>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</si>
  <si>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</si>
  <si>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</si>
  <si>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</si>
  <si>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</si>
  <si>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</si>
  <si>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</si>
  <si>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</si>
  <si>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</si>
  <si>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</si>
  <si>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</si>
  <si>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</si>
  <si>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</si>
  <si>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</si>
  <si>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</si>
  <si>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</si>
  <si>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</si>
  <si>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</si>
  <si>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</si>
  <si>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</si>
  <si>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</si>
  <si>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</si>
  <si>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</si>
  <si>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</si>
  <si>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</si>
  <si>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</si>
  <si>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</si>
  <si>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</si>
  <si>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</si>
  <si>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</si>
  <si>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</si>
  <si>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</si>
  <si>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</si>
  <si>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</si>
  <si>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</si>
  <si>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</si>
  <si>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</si>
  <si>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</si>
  <si>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</si>
  <si>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</si>
  <si>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</si>
  <si>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</si>
  <si>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</si>
  <si>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</si>
  <si>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</si>
  <si>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</si>
  <si>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</si>
  <si>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</si>
  <si>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</si>
  <si>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</si>
  <si>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</si>
  <si>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OSTVARENJE/IZVRŠENJE 
1.-12.2023.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</si>
  <si>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</si>
  <si>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</si>
  <si>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</si>
  <si>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</si>
  <si>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</si>
  <si>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</si>
  <si>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</si>
  <si>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</si>
  <si>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</si>
  <si>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</si>
  <si>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</si>
  <si>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</si>
  <si>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</si>
  <si>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</si>
  <si>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</si>
  <si>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</si>
  <si>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</si>
  <si>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</si>
  <si>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</si>
  <si>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</si>
  <si>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</si>
  <si>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</si>
  <si>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</si>
  <si>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</si>
  <si>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</si>
  <si>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</si>
  <si>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</si>
  <si>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</si>
  <si>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</si>
  <si>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</si>
  <si>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</si>
  <si>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</si>
  <si>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</si>
  <si>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</si>
  <si>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</si>
  <si>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</si>
  <si>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</si>
  <si>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</si>
  <si>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</si>
  <si>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</si>
  <si>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</si>
  <si>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</si>
  <si>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</si>
  <si>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</si>
  <si>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</si>
  <si>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</si>
  <si>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</si>
  <si>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</si>
  <si>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</si>
  <si>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</si>
  <si>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</si>
  <si>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</si>
  <si>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</si>
  <si>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</si>
  <si>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</si>
  <si>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</si>
  <si>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</si>
  <si>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</si>
  <si>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</si>
  <si>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</si>
  <si>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</si>
  <si>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</si>
  <si>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</si>
  <si>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</si>
  <si>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</si>
  <si>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</si>
  <si>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</si>
  <si>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</si>
  <si>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</si>
  <si>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</si>
  <si>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</si>
  <si>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</si>
  <si>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</si>
  <si>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</si>
  <si>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</si>
  <si>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</si>
  <si>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</si>
  <si>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</si>
  <si>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</si>
  <si>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</si>
  <si>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</si>
  <si>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</si>
  <si>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</si>
  <si>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</si>
  <si>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</si>
  <si>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</si>
  <si>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</si>
  <si>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</si>
  <si>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</si>
  <si>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</si>
  <si>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</si>
  <si>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</si>
  <si>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</si>
  <si>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41 Prihodi od nefinancijske imovine</t>
  </si>
  <si>
    <t xml:space="preserve">  43 Prihodi za posebne namjene</t>
  </si>
  <si>
    <t xml:space="preserve">  58 Ostale pomoći</t>
  </si>
  <si>
    <t>9 Vlastiti izvori</t>
  </si>
  <si>
    <t>Razlika višak/manjak</t>
  </si>
  <si>
    <t>07 Zdravstvo</t>
  </si>
  <si>
    <t xml:space="preserve">IZVRŠENJE 
1.-12.2023. </t>
  </si>
  <si>
    <t>Decentralizirana sredstva</t>
  </si>
  <si>
    <t>Opći prihodi i primici</t>
  </si>
  <si>
    <t>Pružanje usluga temeljem ugovora s HZZO-om</t>
  </si>
  <si>
    <t>Prihodi od prodaje nefin.imovine i nadoknade štete s osnova osiguranja</t>
  </si>
  <si>
    <t>Usavršavanje zdravstvenih radnika i podizanje kvalitete zdravstvene zaštite</t>
  </si>
  <si>
    <t>Zakonski standard ustanova u zdravstvu</t>
  </si>
  <si>
    <t>Aktivnost A120901</t>
  </si>
  <si>
    <t>PROGRAM 1212</t>
  </si>
  <si>
    <t>Aktivnost A121212</t>
  </si>
  <si>
    <t>Aktivnost A121213</t>
  </si>
  <si>
    <t>Aktivnost A121214</t>
  </si>
  <si>
    <t>Pružanje usluga izvan ugovora s HZZO-om</t>
  </si>
  <si>
    <t xml:space="preserve">IZVJEŠTAJ O IZVRŠENJU FINANCIJSKOG PLANA PRORAČUNSKOG KORISNIKA JEDINICE LOKALNE I PODRUČNE (REGIONALNE) SAMOUPRAVE ZA  2023. </t>
  </si>
  <si>
    <t xml:space="preserve">074 Službe javnog zdravstva
</t>
  </si>
  <si>
    <t>Primljeni povrati glavnica danih zajmova i depozita</t>
  </si>
  <si>
    <t>Prinici od povrata depozita i jamčevnih pologa</t>
  </si>
  <si>
    <t xml:space="preserve">Primici od povrata depozita od kreditnih i ostalih financijskih institucija </t>
  </si>
  <si>
    <t>Primici (povrati) glavnice zajmova danih trgovačkim društvima i obrtnicima</t>
  </si>
  <si>
    <t>Povrat zajmova danih tuzemnim trgovačkim društvima izvan javnog sektora</t>
  </si>
  <si>
    <t>Plaće u naravi</t>
  </si>
  <si>
    <t>Ostale naknade troškova zaposlenima</t>
  </si>
  <si>
    <t>Prijevozna sredstva u cestovnm prijevozu</t>
  </si>
  <si>
    <t xml:space="preserve">Ostali rashodi </t>
  </si>
  <si>
    <t>Kazne,penali inaknade štete</t>
  </si>
  <si>
    <t>Rashodi za nabavu neproizvedene dugtrajne imovine</t>
  </si>
  <si>
    <t>Povrat pomoći primljenih unutar općeg proračuna po protestiranim jamstvima</t>
  </si>
  <si>
    <t>Pmoći unutar općeg proračuna</t>
  </si>
  <si>
    <t>Pomoći dane u inozemstvo i unutar općeg proračuna</t>
  </si>
  <si>
    <t>Licence</t>
  </si>
  <si>
    <t>Nematerijalna proizvedena imovina</t>
  </si>
  <si>
    <t>Dodatna ulaganja za ostalu nefinancijsku imovinu</t>
  </si>
  <si>
    <t>ZAVOD ZA JAVNO ZDRAVSTVO DNŽ</t>
  </si>
  <si>
    <t>Aktivnost A121201</t>
  </si>
  <si>
    <t>Mjere za prevenciju ovisnosti i suzbijanje opojnih droga</t>
  </si>
  <si>
    <t>PROGRAM 1209</t>
  </si>
  <si>
    <t>Održavanje zdravstvenih ustanova</t>
  </si>
  <si>
    <t>Program ustanova u zdravstvu iznad standarda</t>
  </si>
  <si>
    <t>K1062</t>
  </si>
  <si>
    <t>Izvor financiranja 4.4.1.</t>
  </si>
  <si>
    <t>Izvor financiranja 4.4.2.</t>
  </si>
  <si>
    <t>Izvor financiranja 3.2.1.</t>
  </si>
  <si>
    <t>Izvor financiranja 4.3.1</t>
  </si>
  <si>
    <t>Prihodi za posebne namjene PK</t>
  </si>
  <si>
    <t>Izvor financiranja 7.2.1.</t>
  </si>
  <si>
    <t>Izvor financiranja 5.8.1.</t>
  </si>
  <si>
    <t>Ostale pomoći PK</t>
  </si>
  <si>
    <t>Tekući projekt T121209</t>
  </si>
  <si>
    <t>Izvor financiranja 1.1.1</t>
  </si>
  <si>
    <t>Rashodi za nabavu neproizvedene dugotrajne imovine Rashodi za nabavu neproizvedene dugotrajne imovin</t>
  </si>
  <si>
    <t>vlastiti prihodi</t>
  </si>
  <si>
    <t>Poticanje mjera za zdravstvene radnike</t>
  </si>
  <si>
    <t xml:space="preserve">OSTVARENJE/IZVRŠENJE 
1.-12.2024. </t>
  </si>
  <si>
    <t>IZVORNI PLAN 2024.*</t>
  </si>
  <si>
    <t>IZVORNI PLAN/ REBALANS 2024.*</t>
  </si>
  <si>
    <t>-</t>
  </si>
  <si>
    <t xml:space="preserve">IZVRŠENJE 
1.-12.2024. </t>
  </si>
  <si>
    <t xml:space="preserve"> IZVRŠENJE 
1.-12.2024. </t>
  </si>
  <si>
    <t>368171,80,</t>
  </si>
  <si>
    <t>8 Primici od financijske imovine i zaduživanja</t>
  </si>
  <si>
    <t xml:space="preserve">81Primljeni povrati </t>
  </si>
  <si>
    <t>28.010.62</t>
  </si>
  <si>
    <t>Decentralizirana prenesena  sredstva</t>
  </si>
  <si>
    <t>Izvor financiranja 5.8.1</t>
  </si>
  <si>
    <t>Kapitalni projekt K121229</t>
  </si>
  <si>
    <t>Sufinanciranje projekata povećanja energetske učinkovitosti ustanova u zdravstvu</t>
  </si>
  <si>
    <t>Tekući projekt T121208</t>
  </si>
  <si>
    <t>Poboljšanje standarda zdravstvene ustanove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</si>
</sst>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[$€-41A]_-;\-* #,##0.00\ [$€-41A]_-;_-* &quot;-&quot;??\ [$€-41A]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5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43" fontId="21" fillId="0" borderId="3" xfId="0" applyNumberFormat="1" applyFon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3" fillId="2" borderId="3" xfId="1" applyFont="1" applyFill="1" applyBorder="1" applyAlignment="1" applyProtection="1">
      <alignment horizontal="right" wrapText="1"/>
    </xf>
    <xf numFmtId="43" fontId="3" fillId="2" borderId="3" xfId="1" applyFont="1" applyFill="1" applyBorder="1" applyAlignment="1" applyProtection="1">
      <alignment horizontal="left" wrapText="1"/>
    </xf>
    <xf numFmtId="0" fontId="6" fillId="4" borderId="3" xfId="0" quotePrefix="1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/>
    <xf numFmtId="43" fontId="0" fillId="2" borderId="3" xfId="1" applyFont="1" applyFill="1" applyBorder="1"/>
    <xf numFmtId="43" fontId="21" fillId="2" borderId="3" xfId="1" applyFont="1" applyFill="1" applyBorder="1"/>
    <xf numFmtId="0" fontId="16" fillId="2" borderId="3" xfId="0" quotePrefix="1" applyFont="1" applyFill="1" applyBorder="1" applyAlignment="1">
      <alignment horizontal="left" vertical="center" wrapText="1"/>
    </xf>
    <xf numFmtId="0" fontId="0" fillId="2" borderId="3" xfId="0" applyFill="1" applyBorder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3" fontId="1" fillId="0" borderId="3" xfId="1" applyFont="1" applyBorder="1" applyAlignment="1">
      <alignment horizontal="left" vertical="center"/>
    </xf>
    <xf numFmtId="43" fontId="1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0" borderId="3" xfId="1" applyFont="1" applyBorder="1" applyAlignment="1">
      <alignment horizontal="right" vertical="center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6" fillId="2" borderId="3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43" fontId="23" fillId="0" borderId="2" xfId="1" applyFont="1" applyBorder="1" applyAlignment="1">
      <alignment vertical="center" wrapText="1" readingOrder="1"/>
    </xf>
    <xf numFmtId="0" fontId="23" fillId="0" borderId="4" xfId="0" applyFont="1" applyBorder="1" applyAlignment="1">
      <alignment horizontal="center" vertical="center" wrapText="1" readingOrder="1"/>
    </xf>
    <xf numFmtId="43" fontId="0" fillId="0" borderId="3" xfId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abSelected="1" workbookViewId="0">
      <selection activeCell="B1" sqref="B1:L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03" t="s">
        <v>178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03" t="s">
        <v>12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12" ht="36" customHeight="1" x14ac:dyDescent="0.25">
      <c r="B4" s="123"/>
      <c r="C4" s="123"/>
      <c r="D4" s="123"/>
      <c r="E4" s="20"/>
      <c r="F4" s="20"/>
      <c r="G4" s="20"/>
      <c r="H4" s="20"/>
      <c r="I4" s="20"/>
      <c r="J4" s="3"/>
      <c r="K4" s="3"/>
    </row>
    <row r="5" spans="2:12" ht="18" customHeight="1" x14ac:dyDescent="0.25">
      <c r="B5" s="103" t="s">
        <v>56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2:12" ht="18" customHeight="1" x14ac:dyDescent="0.25">
      <c r="B6" s="42"/>
      <c r="C6" s="44"/>
      <c r="D6" s="44"/>
      <c r="E6" s="44"/>
      <c r="F6" s="44"/>
      <c r="G6" s="44"/>
      <c r="H6" s="44"/>
      <c r="I6" s="44"/>
      <c r="J6" s="44"/>
      <c r="K6" s="44"/>
    </row>
    <row r="7" spans="2:12" x14ac:dyDescent="0.25">
      <c r="B7" s="116" t="s">
        <v>57</v>
      </c>
      <c r="C7" s="116"/>
      <c r="D7" s="116"/>
      <c r="E7" s="116"/>
      <c r="F7" s="116"/>
      <c r="G7" s="4"/>
      <c r="H7" s="4"/>
      <c r="I7" s="4"/>
      <c r="J7" s="4"/>
      <c r="K7" s="24"/>
    </row>
    <row r="8" spans="2:12" ht="25.5" x14ac:dyDescent="0.25">
      <c r="B8" s="117" t="s">
        <v>7</v>
      </c>
      <c r="C8" s="118"/>
      <c r="D8" s="118"/>
      <c r="E8" s="118"/>
      <c r="F8" s="119"/>
      <c r="G8" s="66" t="s">
        <v>65</v>
      </c>
      <c r="H8" s="67" t="s">
        <v>218</v>
      </c>
      <c r="I8" s="67" t="s">
        <v>219</v>
      </c>
      <c r="J8" s="66" t="s">
        <v>217</v>
      </c>
      <c r="K8" s="1" t="s">
        <v>16</v>
      </c>
      <c r="L8" s="1" t="s">
        <v>48</v>
      </c>
    </row>
    <row r="9" spans="2:12" s="31" customFormat="1" ht="11.25" x14ac:dyDescent="0.2">
      <c r="B9" s="110">
        <v>1</v>
      </c>
      <c r="C9" s="110"/>
      <c r="D9" s="110"/>
      <c r="E9" s="110"/>
      <c r="F9" s="111"/>
      <c r="G9" s="30">
        <v>2</v>
      </c>
      <c r="H9" s="29">
        <v>3</v>
      </c>
      <c r="I9" s="29">
        <v>4</v>
      </c>
      <c r="J9" s="29">
        <v>5</v>
      </c>
      <c r="K9" s="29" t="s">
        <v>18</v>
      </c>
      <c r="L9" s="29" t="s">
        <v>19</v>
      </c>
    </row>
    <row r="10" spans="2:12" x14ac:dyDescent="0.25">
      <c r="B10" s="112" t="s">
        <v>0</v>
      </c>
      <c r="C10" s="113"/>
      <c r="D10" s="113"/>
      <c r="E10" s="113"/>
      <c r="F10" s="114"/>
      <c r="G10" s="62">
        <v>3689148.58</v>
      </c>
      <c r="H10" s="62"/>
      <c r="I10" s="62">
        <v>5431671.8700000001</v>
      </c>
      <c r="J10" s="62">
        <v>5220343.05</v>
      </c>
      <c r="K10" s="62">
        <f>J10/G10*100</f>
        <v>141.50536192283153</v>
      </c>
      <c r="L10" s="62">
        <f>J10/I10*100</f>
        <v>96.10932278204794</v>
      </c>
    </row>
    <row r="11" spans="2:12" x14ac:dyDescent="0.25">
      <c r="B11" s="115" t="s">
        <v>49</v>
      </c>
      <c r="C11" s="106"/>
      <c r="D11" s="106"/>
      <c r="E11" s="106"/>
      <c r="F11" s="108"/>
      <c r="G11" s="61">
        <v>3689148.58</v>
      </c>
      <c r="H11" s="61"/>
      <c r="I11" s="61">
        <v>5431671.8700000001</v>
      </c>
      <c r="J11" s="61">
        <v>5220343.05</v>
      </c>
      <c r="K11" s="62">
        <f t="shared" ref="K11:K16" si="0">J11/G11*100</f>
        <v>141.50536192283153</v>
      </c>
      <c r="L11" s="62">
        <f t="shared" ref="L11:L16" si="1">J11/I11*100</f>
        <v>96.10932278204794</v>
      </c>
    </row>
    <row r="12" spans="2:12" x14ac:dyDescent="0.25">
      <c r="B12" s="120" t="s">
        <v>54</v>
      </c>
      <c r="C12" s="108"/>
      <c r="D12" s="108"/>
      <c r="E12" s="108"/>
      <c r="F12" s="108"/>
      <c r="G12" s="61">
        <v>0</v>
      </c>
      <c r="H12" s="61"/>
      <c r="I12" s="61">
        <v>2100</v>
      </c>
      <c r="J12" s="23">
        <v>0</v>
      </c>
      <c r="K12" s="62" t="e">
        <f t="shared" si="0"/>
        <v>#DIV/0!</v>
      </c>
      <c r="L12" s="62">
        <f t="shared" si="1"/>
        <v>0</v>
      </c>
    </row>
    <row r="13" spans="2:12" x14ac:dyDescent="0.25">
      <c r="B13" s="25" t="s">
        <v>1</v>
      </c>
      <c r="C13" s="43"/>
      <c r="D13" s="43"/>
      <c r="E13" s="43"/>
      <c r="F13" s="43"/>
      <c r="G13" s="62">
        <v>4020451.38</v>
      </c>
      <c r="H13" s="62"/>
      <c r="I13" s="62">
        <v>4747063.62</v>
      </c>
      <c r="J13" s="62">
        <v>4610731.7</v>
      </c>
      <c r="K13" s="62">
        <f t="shared" si="0"/>
        <v>114.68194150876663</v>
      </c>
      <c r="L13" s="62">
        <f t="shared" si="1"/>
        <v>97.128078936511073</v>
      </c>
    </row>
    <row r="14" spans="2:12" x14ac:dyDescent="0.25">
      <c r="B14" s="105" t="s">
        <v>50</v>
      </c>
      <c r="C14" s="106"/>
      <c r="D14" s="106"/>
      <c r="E14" s="106"/>
      <c r="F14" s="106"/>
      <c r="G14" s="61">
        <v>3916038.15</v>
      </c>
      <c r="H14" s="61"/>
      <c r="I14" s="61">
        <v>4701663.62</v>
      </c>
      <c r="J14" s="61">
        <v>4588948.3499999996</v>
      </c>
      <c r="K14" s="62">
        <f t="shared" si="0"/>
        <v>117.18344342482976</v>
      </c>
      <c r="L14" s="62">
        <f t="shared" si="1"/>
        <v>97.602651335571295</v>
      </c>
    </row>
    <row r="15" spans="2:12" x14ac:dyDescent="0.25">
      <c r="B15" s="107" t="s">
        <v>51</v>
      </c>
      <c r="C15" s="108"/>
      <c r="D15" s="108"/>
      <c r="E15" s="108"/>
      <c r="F15" s="108"/>
      <c r="G15" s="63">
        <v>104413.23</v>
      </c>
      <c r="H15" s="63"/>
      <c r="I15" s="63">
        <v>45400</v>
      </c>
      <c r="J15" s="63">
        <v>21783.35</v>
      </c>
      <c r="K15" s="62">
        <f t="shared" si="0"/>
        <v>20.862633978471884</v>
      </c>
      <c r="L15" s="62">
        <f t="shared" si="1"/>
        <v>47.98094713656387</v>
      </c>
    </row>
    <row r="16" spans="2:12" x14ac:dyDescent="0.25">
      <c r="B16" s="122" t="s">
        <v>58</v>
      </c>
      <c r="C16" s="113"/>
      <c r="D16" s="113"/>
      <c r="E16" s="113"/>
      <c r="F16" s="113"/>
      <c r="G16" s="62">
        <f>G10-G13</f>
        <v>-331302.79999999981</v>
      </c>
      <c r="H16" s="62">
        <f>H10-H13</f>
        <v>0</v>
      </c>
      <c r="I16" s="62">
        <f>I10-I13</f>
        <v>684608.25</v>
      </c>
      <c r="J16" s="62">
        <f>J10-J13-I16</f>
        <v>-74996.900000000373</v>
      </c>
      <c r="K16" s="62">
        <f t="shared" si="0"/>
        <v>22.636965338053411</v>
      </c>
      <c r="L16" s="62">
        <f t="shared" si="1"/>
        <v>-10.954717533713678</v>
      </c>
    </row>
    <row r="17" spans="1:43" ht="18" x14ac:dyDescent="0.2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25">
      <c r="B18" s="116" t="s">
        <v>59</v>
      </c>
      <c r="C18" s="116"/>
      <c r="D18" s="116"/>
      <c r="E18" s="116"/>
      <c r="F18" s="116"/>
      <c r="G18" s="18"/>
      <c r="H18" s="18"/>
      <c r="I18" s="19"/>
      <c r="J18" s="19"/>
      <c r="K18" s="19"/>
      <c r="L18" s="19"/>
    </row>
    <row r="19" spans="1:43" ht="25.5" x14ac:dyDescent="0.25">
      <c r="B19" s="117" t="s">
        <v>7</v>
      </c>
      <c r="C19" s="118"/>
      <c r="D19" s="118"/>
      <c r="E19" s="118"/>
      <c r="F19" s="119"/>
      <c r="G19" s="66" t="s">
        <v>65</v>
      </c>
      <c r="H19" s="67" t="s">
        <v>218</v>
      </c>
      <c r="I19" s="67" t="s">
        <v>219</v>
      </c>
      <c r="J19" s="66" t="s">
        <v>217</v>
      </c>
      <c r="K19" s="1" t="s">
        <v>16</v>
      </c>
      <c r="L19" s="1" t="s">
        <v>48</v>
      </c>
    </row>
    <row r="20" spans="1:43" s="31" customFormat="1" x14ac:dyDescent="0.25">
      <c r="B20" s="110">
        <v>1</v>
      </c>
      <c r="C20" s="110"/>
      <c r="D20" s="110"/>
      <c r="E20" s="110"/>
      <c r="F20" s="111"/>
      <c r="G20" s="30">
        <v>2</v>
      </c>
      <c r="H20" s="29">
        <v>3</v>
      </c>
      <c r="I20" s="29">
        <v>4</v>
      </c>
      <c r="J20" s="29">
        <v>5</v>
      </c>
      <c r="K20" s="29" t="s">
        <v>18</v>
      </c>
      <c r="L20" s="29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31"/>
      <c r="B21" s="115" t="s">
        <v>52</v>
      </c>
      <c r="C21" s="127"/>
      <c r="D21" s="127"/>
      <c r="E21" s="127"/>
      <c r="F21" s="128"/>
      <c r="G21" s="21">
        <v>0</v>
      </c>
      <c r="H21" s="21"/>
      <c r="I21" s="63">
        <v>729000</v>
      </c>
      <c r="J21" s="69">
        <v>729975.45</v>
      </c>
      <c r="K21" s="21"/>
      <c r="L21" s="21"/>
    </row>
    <row r="22" spans="1:43" x14ac:dyDescent="0.25">
      <c r="A22" s="31"/>
      <c r="B22" s="115" t="s">
        <v>53</v>
      </c>
      <c r="C22" s="106"/>
      <c r="D22" s="106"/>
      <c r="E22" s="106"/>
      <c r="F22" s="106"/>
      <c r="G22" s="21">
        <v>0</v>
      </c>
      <c r="H22" s="21"/>
      <c r="I22" s="21"/>
      <c r="J22" s="21"/>
      <c r="K22" s="21"/>
      <c r="L22" s="21"/>
    </row>
    <row r="23" spans="1:43" s="45" customFormat="1" ht="15" customHeight="1" x14ac:dyDescent="0.25">
      <c r="A23" s="31"/>
      <c r="B23" s="124" t="s">
        <v>55</v>
      </c>
      <c r="C23" s="125"/>
      <c r="D23" s="125"/>
      <c r="E23" s="125"/>
      <c r="F23" s="126"/>
      <c r="G23" s="22"/>
      <c r="H23" s="22"/>
      <c r="I23" s="22"/>
      <c r="J23" s="22"/>
      <c r="K23" s="22"/>
      <c r="L23" s="2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5" customFormat="1" ht="15" customHeight="1" x14ac:dyDescent="0.25">
      <c r="A24" s="31"/>
      <c r="B24" s="124" t="s">
        <v>60</v>
      </c>
      <c r="C24" s="125"/>
      <c r="D24" s="125"/>
      <c r="E24" s="125"/>
      <c r="F24" s="126"/>
      <c r="G24" s="22"/>
      <c r="H24" s="22"/>
      <c r="I24" s="22"/>
      <c r="J24" s="22"/>
      <c r="K24" s="22"/>
      <c r="L24" s="2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31"/>
      <c r="B25" s="122" t="s">
        <v>61</v>
      </c>
      <c r="C25" s="113"/>
      <c r="D25" s="113"/>
      <c r="E25" s="113"/>
      <c r="F25" s="113"/>
      <c r="G25" s="22"/>
      <c r="H25" s="22"/>
      <c r="I25" s="22"/>
      <c r="J25" s="22"/>
      <c r="K25" s="22"/>
      <c r="L25" s="22"/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</row>
    <row r="30" spans="1:43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43" ht="15" customHeight="1" x14ac:dyDescent="0.25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</row>
    <row r="32" spans="1:43" ht="36.75" customHeight="1" x14ac:dyDescent="0.25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2:12" x14ac:dyDescent="0.25"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2:12" ht="15" customHeight="1" x14ac:dyDescent="0.25"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</row>
    <row r="35" spans="2:12" x14ac:dyDescent="0.25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9"/>
  <sheetViews>
    <sheetView zoomScaleSheetLayoutView="100" workbookViewId="0">
      <selection activeCell="I129" sqref="I1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 x14ac:dyDescent="0.25">
      <c r="B2" s="103" t="s">
        <v>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2" ht="18" x14ac:dyDescent="0.25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 x14ac:dyDescent="0.25"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2" ht="18" x14ac:dyDescent="0.25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 x14ac:dyDescent="0.25">
      <c r="B6" s="103" t="s">
        <v>17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ht="18" x14ac:dyDescent="0.25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 x14ac:dyDescent="0.25">
      <c r="B8" s="130" t="s">
        <v>7</v>
      </c>
      <c r="C8" s="131"/>
      <c r="D8" s="131"/>
      <c r="E8" s="131"/>
      <c r="F8" s="132"/>
      <c r="G8" s="46" t="s">
        <v>65</v>
      </c>
      <c r="H8" s="46" t="s">
        <v>218</v>
      </c>
      <c r="I8" s="46" t="s">
        <v>219</v>
      </c>
      <c r="J8" s="46" t="s">
        <v>217</v>
      </c>
      <c r="K8" s="46" t="s">
        <v>16</v>
      </c>
      <c r="L8" s="46" t="s">
        <v>48</v>
      </c>
    </row>
    <row r="9" spans="2:12" ht="16.5" customHeight="1" x14ac:dyDescent="0.25">
      <c r="B9" s="130">
        <v>1</v>
      </c>
      <c r="C9" s="131"/>
      <c r="D9" s="131"/>
      <c r="E9" s="131"/>
      <c r="F9" s="132"/>
      <c r="G9" s="46">
        <v>2</v>
      </c>
      <c r="H9" s="46">
        <v>3</v>
      </c>
      <c r="I9" s="46">
        <v>4</v>
      </c>
      <c r="J9" s="46">
        <v>5</v>
      </c>
      <c r="K9" s="46" t="s">
        <v>18</v>
      </c>
      <c r="L9" s="46" t="s">
        <v>19</v>
      </c>
    </row>
    <row r="10" spans="2:12" x14ac:dyDescent="0.25">
      <c r="B10" s="7"/>
      <c r="C10" s="7"/>
      <c r="D10" s="7"/>
      <c r="E10" s="7"/>
      <c r="F10" s="7" t="s">
        <v>20</v>
      </c>
      <c r="G10" s="48">
        <v>3689148.58</v>
      </c>
      <c r="H10" s="48"/>
      <c r="I10" s="48">
        <v>4747063.62</v>
      </c>
      <c r="J10" s="48">
        <v>5220343.05</v>
      </c>
      <c r="K10" s="49">
        <f>J10/G10*100</f>
        <v>141.50536192283153</v>
      </c>
      <c r="L10" s="49">
        <f>J10/I10*100</f>
        <v>109.96994074412679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48">
        <v>3689148.58</v>
      </c>
      <c r="H11" s="48"/>
      <c r="I11" s="48">
        <v>4747063.62</v>
      </c>
      <c r="J11" s="48"/>
      <c r="K11" s="49">
        <f t="shared" ref="K11:K48" si="0">J11/G11*100</f>
        <v>0</v>
      </c>
      <c r="L11" s="49">
        <f>J11/I11*100</f>
        <v>0</v>
      </c>
    </row>
    <row r="12" spans="2:12" ht="25.5" x14ac:dyDescent="0.25">
      <c r="B12" s="7"/>
      <c r="C12" s="12">
        <v>63</v>
      </c>
      <c r="D12" s="12"/>
      <c r="E12" s="12"/>
      <c r="F12" s="12" t="s">
        <v>21</v>
      </c>
      <c r="G12" s="48">
        <v>118247.67999999999</v>
      </c>
      <c r="H12" s="48"/>
      <c r="I12" s="48">
        <v>58300</v>
      </c>
      <c r="J12" s="48">
        <f t="shared" ref="J12" si="1">J13+J16+J19</f>
        <v>54431.72</v>
      </c>
      <c r="K12" s="49">
        <f t="shared" si="0"/>
        <v>46.031955975795888</v>
      </c>
      <c r="L12" s="49">
        <f t="shared" ref="L12:L48" si="2">J12/I12*100</f>
        <v>93.364871355060046</v>
      </c>
    </row>
    <row r="13" spans="2:12" x14ac:dyDescent="0.25">
      <c r="B13" s="7"/>
      <c r="C13" s="12"/>
      <c r="D13" s="12">
        <v>634</v>
      </c>
      <c r="E13" s="12"/>
      <c r="F13" s="12" t="s">
        <v>144</v>
      </c>
      <c r="G13" s="48">
        <v>56736.480000000003</v>
      </c>
      <c r="H13" s="48"/>
      <c r="I13" s="48"/>
      <c r="J13" s="48">
        <f t="shared" ref="J13" si="3">J14+J15</f>
        <v>24431.72</v>
      </c>
      <c r="K13" s="49">
        <f t="shared" si="0"/>
        <v>43.061747926554482</v>
      </c>
      <c r="L13" s="49" t="e">
        <f t="shared" si="2"/>
        <v>#DIV/0!</v>
      </c>
    </row>
    <row r="14" spans="2:12" x14ac:dyDescent="0.25">
      <c r="B14" s="8"/>
      <c r="C14" s="8"/>
      <c r="D14" s="8"/>
      <c r="E14" s="8">
        <v>6341</v>
      </c>
      <c r="F14" s="8" t="s">
        <v>66</v>
      </c>
      <c r="G14" s="48">
        <v>56736.480000000003</v>
      </c>
      <c r="H14" s="5"/>
      <c r="I14" s="48">
        <v>55000</v>
      </c>
      <c r="J14" s="71">
        <v>24431.72</v>
      </c>
      <c r="K14" s="49">
        <f t="shared" si="0"/>
        <v>43.061747926554482</v>
      </c>
      <c r="L14" s="49">
        <f t="shared" si="2"/>
        <v>44.421309090909098</v>
      </c>
    </row>
    <row r="15" spans="2:12" x14ac:dyDescent="0.25">
      <c r="B15" s="8"/>
      <c r="C15" s="8"/>
      <c r="D15" s="9"/>
      <c r="E15" s="8">
        <v>6342</v>
      </c>
      <c r="F15" s="13" t="s">
        <v>67</v>
      </c>
      <c r="G15" s="48">
        <v>0</v>
      </c>
      <c r="H15" s="5"/>
      <c r="I15" s="5">
        <v>0</v>
      </c>
      <c r="J15" s="70"/>
      <c r="K15" s="49" t="e">
        <f t="shared" si="0"/>
        <v>#DIV/0!</v>
      </c>
      <c r="L15" s="49" t="e">
        <f t="shared" si="2"/>
        <v>#DIV/0!</v>
      </c>
    </row>
    <row r="16" spans="2:12" ht="25.5" x14ac:dyDescent="0.25">
      <c r="B16" s="8"/>
      <c r="C16" s="8"/>
      <c r="D16" s="9">
        <v>636</v>
      </c>
      <c r="E16" s="8"/>
      <c r="F16" s="50" t="s">
        <v>145</v>
      </c>
      <c r="G16" s="48">
        <v>61511.199999999997</v>
      </c>
      <c r="H16" s="48"/>
      <c r="I16" s="48">
        <f t="shared" ref="I16" si="4">I17+I18</f>
        <v>3300</v>
      </c>
      <c r="J16" s="48">
        <v>30000</v>
      </c>
      <c r="K16" s="49">
        <f t="shared" si="0"/>
        <v>48.77160582137887</v>
      </c>
      <c r="L16" s="49">
        <f t="shared" si="2"/>
        <v>909.09090909090912</v>
      </c>
    </row>
    <row r="17" spans="2:12" ht="25.5" x14ac:dyDescent="0.25">
      <c r="B17" s="8"/>
      <c r="C17" s="8"/>
      <c r="D17" s="9"/>
      <c r="E17" s="8">
        <v>6361</v>
      </c>
      <c r="F17" s="50" t="s">
        <v>68</v>
      </c>
      <c r="G17" s="48">
        <v>61511.199999999997</v>
      </c>
      <c r="H17" s="5"/>
      <c r="I17" s="48">
        <v>3300</v>
      </c>
      <c r="J17" s="70">
        <v>30000</v>
      </c>
      <c r="K17" s="49">
        <f t="shared" si="0"/>
        <v>48.77160582137887</v>
      </c>
      <c r="L17" s="49">
        <f t="shared" si="2"/>
        <v>909.09090909090912</v>
      </c>
    </row>
    <row r="18" spans="2:12" ht="25.5" x14ac:dyDescent="0.25">
      <c r="B18" s="8"/>
      <c r="C18" s="8"/>
      <c r="D18" s="9"/>
      <c r="E18" s="8">
        <v>6362</v>
      </c>
      <c r="F18" s="50" t="s">
        <v>69</v>
      </c>
      <c r="G18" s="48"/>
      <c r="H18" s="5"/>
      <c r="I18" s="5"/>
      <c r="J18" s="70"/>
      <c r="K18" s="49" t="e">
        <f t="shared" si="0"/>
        <v>#DIV/0!</v>
      </c>
      <c r="L18" s="49" t="e">
        <f t="shared" si="2"/>
        <v>#DIV/0!</v>
      </c>
    </row>
    <row r="19" spans="2:12" x14ac:dyDescent="0.25">
      <c r="B19" s="8"/>
      <c r="C19" s="8"/>
      <c r="D19" s="9">
        <v>638</v>
      </c>
      <c r="E19" s="8"/>
      <c r="F19" s="50" t="s">
        <v>146</v>
      </c>
      <c r="G19" s="48">
        <f>G20+G21</f>
        <v>0</v>
      </c>
      <c r="H19" s="48"/>
      <c r="I19" s="48"/>
      <c r="J19" s="48">
        <f t="shared" ref="J19" si="5">J20+J21</f>
        <v>0</v>
      </c>
      <c r="K19" s="49" t="e">
        <f t="shared" si="0"/>
        <v>#DIV/0!</v>
      </c>
      <c r="L19" s="49" t="e">
        <f t="shared" si="2"/>
        <v>#DIV/0!</v>
      </c>
    </row>
    <row r="20" spans="2:12" x14ac:dyDescent="0.25">
      <c r="B20" s="8"/>
      <c r="C20" s="8"/>
      <c r="D20" s="9"/>
      <c r="E20" s="8">
        <v>6381</v>
      </c>
      <c r="F20" s="50" t="s">
        <v>89</v>
      </c>
      <c r="G20" s="48"/>
      <c r="H20" s="5"/>
      <c r="I20" s="5"/>
      <c r="J20" s="70"/>
      <c r="K20" s="49" t="e">
        <f t="shared" si="0"/>
        <v>#DIV/0!</v>
      </c>
      <c r="L20" s="49" t="e">
        <f t="shared" si="2"/>
        <v>#DIV/0!</v>
      </c>
    </row>
    <row r="21" spans="2:12" x14ac:dyDescent="0.25">
      <c r="B21" s="8"/>
      <c r="C21" s="8"/>
      <c r="D21" s="9"/>
      <c r="E21" s="8">
        <v>6382</v>
      </c>
      <c r="F21" s="50" t="s">
        <v>90</v>
      </c>
      <c r="G21" s="48"/>
      <c r="H21" s="5"/>
      <c r="I21" s="5"/>
      <c r="J21" s="70"/>
      <c r="K21" s="49" t="e">
        <f t="shared" si="0"/>
        <v>#DIV/0!</v>
      </c>
      <c r="L21" s="49" t="e">
        <f t="shared" si="2"/>
        <v>#DIV/0!</v>
      </c>
    </row>
    <row r="22" spans="2:12" x14ac:dyDescent="0.25">
      <c r="B22" s="8"/>
      <c r="C22" s="8">
        <v>64</v>
      </c>
      <c r="D22" s="9"/>
      <c r="E22" s="8"/>
      <c r="F22" s="50" t="s">
        <v>70</v>
      </c>
      <c r="G22" s="48">
        <v>1099.58</v>
      </c>
      <c r="H22" s="48"/>
      <c r="I22" s="48">
        <f t="shared" ref="I22" si="6">I23+I27</f>
        <v>0</v>
      </c>
      <c r="J22" s="48">
        <v>3388.43</v>
      </c>
      <c r="K22" s="49">
        <f t="shared" si="0"/>
        <v>308.15675075938083</v>
      </c>
      <c r="L22" s="49" t="e">
        <f t="shared" si="2"/>
        <v>#DIV/0!</v>
      </c>
    </row>
    <row r="23" spans="2:12" x14ac:dyDescent="0.25">
      <c r="B23" s="8"/>
      <c r="C23" s="8"/>
      <c r="D23" s="9">
        <v>641</v>
      </c>
      <c r="E23" s="8"/>
      <c r="F23" s="50" t="s">
        <v>71</v>
      </c>
      <c r="G23" s="48">
        <v>1099.58</v>
      </c>
      <c r="H23" s="48"/>
      <c r="I23" s="48"/>
      <c r="J23" s="48">
        <v>3388.43</v>
      </c>
      <c r="K23" s="49">
        <f t="shared" si="0"/>
        <v>308.15675075938083</v>
      </c>
      <c r="L23" s="49" t="e">
        <f t="shared" si="2"/>
        <v>#DIV/0!</v>
      </c>
    </row>
    <row r="24" spans="2:12" x14ac:dyDescent="0.25">
      <c r="B24" s="8"/>
      <c r="C24" s="8"/>
      <c r="D24" s="9"/>
      <c r="E24" s="8">
        <v>6413</v>
      </c>
      <c r="F24" s="50" t="s">
        <v>72</v>
      </c>
      <c r="G24" s="48">
        <v>495.76</v>
      </c>
      <c r="H24" s="5"/>
      <c r="I24" s="5"/>
      <c r="J24" s="70">
        <v>3388.43</v>
      </c>
      <c r="K24" s="49">
        <f t="shared" si="0"/>
        <v>683.48192673874451</v>
      </c>
      <c r="L24" s="49" t="e">
        <f t="shared" si="2"/>
        <v>#DIV/0!</v>
      </c>
    </row>
    <row r="25" spans="2:12" x14ac:dyDescent="0.25">
      <c r="B25" s="8"/>
      <c r="C25" s="8"/>
      <c r="D25" s="9"/>
      <c r="E25" s="8">
        <v>6414</v>
      </c>
      <c r="F25" s="50" t="s">
        <v>73</v>
      </c>
      <c r="G25" s="48">
        <v>592.16999999999996</v>
      </c>
      <c r="H25" s="5"/>
      <c r="I25" s="5"/>
      <c r="J25" s="70">
        <v>0</v>
      </c>
      <c r="K25" s="49">
        <f t="shared" si="0"/>
        <v>0</v>
      </c>
      <c r="L25" s="49" t="e">
        <f t="shared" si="2"/>
        <v>#DIV/0!</v>
      </c>
    </row>
    <row r="26" spans="2:12" ht="25.5" x14ac:dyDescent="0.25">
      <c r="B26" s="8"/>
      <c r="C26" s="8"/>
      <c r="D26" s="9"/>
      <c r="E26" s="8">
        <v>6415</v>
      </c>
      <c r="F26" s="50" t="s">
        <v>74</v>
      </c>
      <c r="G26" s="48">
        <v>11.65</v>
      </c>
      <c r="H26" s="5"/>
      <c r="I26" s="5"/>
      <c r="J26" s="70">
        <v>0</v>
      </c>
      <c r="K26" s="49">
        <f t="shared" si="0"/>
        <v>0</v>
      </c>
      <c r="L26" s="49" t="e">
        <f t="shared" si="2"/>
        <v>#DIV/0!</v>
      </c>
    </row>
    <row r="27" spans="2:12" x14ac:dyDescent="0.25">
      <c r="B27" s="8"/>
      <c r="C27" s="8"/>
      <c r="D27" s="9">
        <v>642</v>
      </c>
      <c r="E27" s="8"/>
      <c r="F27" s="50" t="s">
        <v>75</v>
      </c>
      <c r="G27" s="48">
        <f>SUM(G28)</f>
        <v>0</v>
      </c>
      <c r="H27" s="48"/>
      <c r="I27" s="48"/>
      <c r="J27" s="48">
        <f t="shared" ref="J27" si="7">SUM(J28)</f>
        <v>0</v>
      </c>
      <c r="K27" s="49" t="e">
        <f t="shared" si="0"/>
        <v>#DIV/0!</v>
      </c>
      <c r="L27" s="49" t="e">
        <f t="shared" si="2"/>
        <v>#DIV/0!</v>
      </c>
    </row>
    <row r="28" spans="2:12" x14ac:dyDescent="0.25">
      <c r="B28" s="8"/>
      <c r="C28" s="8"/>
      <c r="D28" s="9"/>
      <c r="E28" s="8">
        <v>6423</v>
      </c>
      <c r="F28" s="50" t="s">
        <v>76</v>
      </c>
      <c r="G28" s="48"/>
      <c r="H28" s="5"/>
      <c r="I28" s="5"/>
      <c r="J28" s="70"/>
      <c r="K28" s="49" t="e">
        <f t="shared" si="0"/>
        <v>#DIV/0!</v>
      </c>
      <c r="L28" s="49" t="e">
        <f t="shared" si="2"/>
        <v>#DIV/0!</v>
      </c>
    </row>
    <row r="29" spans="2:12" ht="25.5" x14ac:dyDescent="0.25">
      <c r="B29" s="8"/>
      <c r="C29" s="8">
        <v>65</v>
      </c>
      <c r="D29" s="9"/>
      <c r="E29" s="8"/>
      <c r="F29" s="50" t="s">
        <v>77</v>
      </c>
      <c r="G29" s="48">
        <v>80236.36</v>
      </c>
      <c r="H29" s="48"/>
      <c r="I29" s="48">
        <f t="shared" ref="I29:J29" si="8">I30</f>
        <v>155000</v>
      </c>
      <c r="J29" s="48">
        <f t="shared" si="8"/>
        <v>150910.17000000001</v>
      </c>
      <c r="K29" s="49">
        <f t="shared" si="0"/>
        <v>188.0820241596204</v>
      </c>
      <c r="L29" s="49">
        <f t="shared" si="2"/>
        <v>97.361400000000003</v>
      </c>
    </row>
    <row r="30" spans="2:12" x14ac:dyDescent="0.25">
      <c r="B30" s="8"/>
      <c r="C30" s="8"/>
      <c r="D30" s="9">
        <v>652</v>
      </c>
      <c r="E30" s="8"/>
      <c r="F30" s="50" t="s">
        <v>78</v>
      </c>
      <c r="G30" s="48">
        <v>80236.36</v>
      </c>
      <c r="H30" s="48"/>
      <c r="I30" s="48">
        <f>SUM(I31)</f>
        <v>155000</v>
      </c>
      <c r="J30" s="48">
        <f t="shared" ref="J30" si="9">SUM(J31)</f>
        <v>150910.17000000001</v>
      </c>
      <c r="K30" s="49">
        <f t="shared" si="0"/>
        <v>188.0820241596204</v>
      </c>
      <c r="L30" s="49">
        <f t="shared" si="2"/>
        <v>97.361400000000003</v>
      </c>
    </row>
    <row r="31" spans="2:12" x14ac:dyDescent="0.25">
      <c r="B31" s="8"/>
      <c r="C31" s="8"/>
      <c r="D31" s="9"/>
      <c r="E31" s="8">
        <v>6526</v>
      </c>
      <c r="F31" s="50" t="s">
        <v>79</v>
      </c>
      <c r="G31" s="48">
        <v>80236.36</v>
      </c>
      <c r="H31" s="5"/>
      <c r="I31" s="48">
        <v>155000</v>
      </c>
      <c r="J31" s="70">
        <v>150910.17000000001</v>
      </c>
      <c r="K31" s="49">
        <f t="shared" si="0"/>
        <v>188.0820241596204</v>
      </c>
      <c r="L31" s="49">
        <f t="shared" si="2"/>
        <v>97.361400000000003</v>
      </c>
    </row>
    <row r="32" spans="2:12" ht="25.5" x14ac:dyDescent="0.25">
      <c r="B32" s="8"/>
      <c r="C32" s="8">
        <v>66</v>
      </c>
      <c r="D32" s="9"/>
      <c r="E32" s="9"/>
      <c r="F32" s="12" t="s">
        <v>22</v>
      </c>
      <c r="G32" s="48">
        <v>1772575.32</v>
      </c>
      <c r="H32" s="48"/>
      <c r="I32" s="48">
        <v>1800000</v>
      </c>
      <c r="J32" s="48">
        <f t="shared" ref="J32" si="10">J33+J35</f>
        <v>1882154.28</v>
      </c>
      <c r="K32" s="49">
        <f t="shared" si="0"/>
        <v>106.18190712482671</v>
      </c>
      <c r="L32" s="49">
        <f t="shared" si="2"/>
        <v>104.56412666666668</v>
      </c>
    </row>
    <row r="33" spans="2:12" ht="25.5" x14ac:dyDescent="0.25">
      <c r="B33" s="8"/>
      <c r="C33" s="28"/>
      <c r="D33" s="9">
        <v>661</v>
      </c>
      <c r="E33" s="9"/>
      <c r="F33" s="12" t="s">
        <v>23</v>
      </c>
      <c r="G33" s="48">
        <v>1772575.32</v>
      </c>
      <c r="H33" s="48"/>
      <c r="I33" s="48">
        <v>1800000</v>
      </c>
      <c r="J33" s="48">
        <f t="shared" ref="J33" si="11">SUM(J34)</f>
        <v>1882154.28</v>
      </c>
      <c r="K33" s="49">
        <f t="shared" si="0"/>
        <v>106.18190712482671</v>
      </c>
      <c r="L33" s="49">
        <f t="shared" si="2"/>
        <v>104.56412666666668</v>
      </c>
    </row>
    <row r="34" spans="2:12" x14ac:dyDescent="0.25">
      <c r="B34" s="8"/>
      <c r="C34" s="28"/>
      <c r="D34" s="9"/>
      <c r="E34" s="9">
        <v>6615</v>
      </c>
      <c r="F34" s="12" t="s">
        <v>80</v>
      </c>
      <c r="G34" s="48">
        <v>1772575.32</v>
      </c>
      <c r="H34" s="48"/>
      <c r="I34" s="48">
        <v>1800000</v>
      </c>
      <c r="J34" s="70">
        <v>1882154.28</v>
      </c>
      <c r="K34" s="49">
        <f t="shared" si="0"/>
        <v>106.18190712482671</v>
      </c>
      <c r="L34" s="49">
        <f t="shared" si="2"/>
        <v>104.56412666666668</v>
      </c>
    </row>
    <row r="35" spans="2:12" ht="38.25" x14ac:dyDescent="0.25">
      <c r="B35" s="8"/>
      <c r="C35" s="28"/>
      <c r="D35" s="9">
        <v>663</v>
      </c>
      <c r="E35" s="9"/>
      <c r="F35" s="12" t="s">
        <v>81</v>
      </c>
      <c r="G35" s="48">
        <f>SUM(G36)</f>
        <v>0</v>
      </c>
      <c r="H35" s="48"/>
      <c r="I35" s="48"/>
      <c r="J35" s="48">
        <f t="shared" ref="J35" si="12">SUM(J36)</f>
        <v>0</v>
      </c>
      <c r="K35" s="49" t="e">
        <f t="shared" si="0"/>
        <v>#DIV/0!</v>
      </c>
      <c r="L35" s="49" t="e">
        <f t="shared" si="2"/>
        <v>#DIV/0!</v>
      </c>
    </row>
    <row r="36" spans="2:12" x14ac:dyDescent="0.25">
      <c r="B36" s="8"/>
      <c r="C36" s="8"/>
      <c r="D36" s="9"/>
      <c r="E36" s="9">
        <v>6631</v>
      </c>
      <c r="F36" s="12" t="s">
        <v>82</v>
      </c>
      <c r="G36" s="48"/>
      <c r="H36" s="5"/>
      <c r="I36" s="5"/>
      <c r="J36" s="70">
        <v>0</v>
      </c>
      <c r="K36" s="49" t="e">
        <f t="shared" si="0"/>
        <v>#DIV/0!</v>
      </c>
      <c r="L36" s="49" t="e">
        <f t="shared" si="2"/>
        <v>#DIV/0!</v>
      </c>
    </row>
    <row r="37" spans="2:12" x14ac:dyDescent="0.25">
      <c r="B37" s="8"/>
      <c r="C37" s="8">
        <v>67</v>
      </c>
      <c r="D37" s="9"/>
      <c r="E37" s="9"/>
      <c r="F37" s="12"/>
      <c r="G37" s="48">
        <v>1713831.28</v>
      </c>
      <c r="H37" s="48"/>
      <c r="I37" s="48">
        <f>I38+I41+I39</f>
        <v>2392174.2200000002</v>
      </c>
      <c r="J37" s="48">
        <f t="shared" ref="J37" si="13">J38+J41</f>
        <v>2359948.65</v>
      </c>
      <c r="K37" s="49">
        <f t="shared" si="0"/>
        <v>137.70017373005351</v>
      </c>
      <c r="L37" s="49">
        <f t="shared" si="2"/>
        <v>98.652875290997812</v>
      </c>
    </row>
    <row r="38" spans="2:12" ht="25.5" x14ac:dyDescent="0.25">
      <c r="B38" s="8"/>
      <c r="C38" s="8"/>
      <c r="D38" s="9">
        <v>671</v>
      </c>
      <c r="E38" s="9"/>
      <c r="F38" s="12" t="s">
        <v>83</v>
      </c>
      <c r="G38" s="48">
        <v>75516.350000000006</v>
      </c>
      <c r="H38" s="48"/>
      <c r="I38" s="48">
        <v>10.62</v>
      </c>
      <c r="J38" s="48">
        <f t="shared" ref="J38" si="14">SUM(J39,J40)</f>
        <v>105163.62</v>
      </c>
      <c r="K38" s="49">
        <f t="shared" si="0"/>
        <v>139.25940541352963</v>
      </c>
      <c r="L38" s="49">
        <f t="shared" si="2"/>
        <v>990241.24293785321</v>
      </c>
    </row>
    <row r="39" spans="2:12" ht="25.5" x14ac:dyDescent="0.25">
      <c r="B39" s="8"/>
      <c r="C39" s="8"/>
      <c r="D39" s="9"/>
      <c r="E39" s="9">
        <v>6711</v>
      </c>
      <c r="F39" s="12" t="s">
        <v>84</v>
      </c>
      <c r="G39" s="48">
        <v>75516.350000000006</v>
      </c>
      <c r="H39" s="5"/>
      <c r="I39" s="48">
        <v>77163.600000000006</v>
      </c>
      <c r="J39" s="70">
        <v>105163.62</v>
      </c>
      <c r="K39" s="49">
        <f t="shared" si="0"/>
        <v>139.25940541352963</v>
      </c>
      <c r="L39" s="49">
        <f t="shared" si="2"/>
        <v>136.28656516803258</v>
      </c>
    </row>
    <row r="40" spans="2:12" ht="25.5" x14ac:dyDescent="0.25">
      <c r="B40" s="8"/>
      <c r="C40" s="8"/>
      <c r="D40" s="9"/>
      <c r="E40" s="9">
        <v>6712</v>
      </c>
      <c r="F40" s="12" t="s">
        <v>85</v>
      </c>
      <c r="G40" s="48"/>
      <c r="H40" s="5"/>
      <c r="I40" s="48"/>
      <c r="J40" s="71">
        <v>0</v>
      </c>
      <c r="K40" s="49" t="e">
        <f t="shared" si="0"/>
        <v>#DIV/0!</v>
      </c>
      <c r="L40" s="49" t="e">
        <f t="shared" si="2"/>
        <v>#DIV/0!</v>
      </c>
    </row>
    <row r="41" spans="2:12" x14ac:dyDescent="0.25">
      <c r="B41" s="8"/>
      <c r="C41" s="8"/>
      <c r="D41" s="9">
        <v>673</v>
      </c>
      <c r="E41" s="9"/>
      <c r="F41" s="12" t="s">
        <v>86</v>
      </c>
      <c r="G41" s="48">
        <v>1638314.93</v>
      </c>
      <c r="H41" s="48"/>
      <c r="I41" s="48">
        <v>2315000</v>
      </c>
      <c r="J41" s="71">
        <v>2254785.0299999998</v>
      </c>
      <c r="K41" s="49">
        <f t="shared" si="0"/>
        <v>137.62830263653888</v>
      </c>
      <c r="L41" s="49">
        <f t="shared" si="2"/>
        <v>97.398921382289402</v>
      </c>
    </row>
    <row r="42" spans="2:12" x14ac:dyDescent="0.25">
      <c r="B42" s="8"/>
      <c r="C42" s="8">
        <v>68</v>
      </c>
      <c r="D42" s="9"/>
      <c r="E42" s="9"/>
      <c r="F42" s="12" t="s">
        <v>87</v>
      </c>
      <c r="G42" s="48">
        <v>3158.36</v>
      </c>
      <c r="H42" s="48"/>
      <c r="I42" s="48">
        <f t="shared" ref="I42" si="15">SUM(I43)</f>
        <v>0</v>
      </c>
      <c r="J42" s="48">
        <v>13920.67</v>
      </c>
      <c r="K42" s="49">
        <f t="shared" si="0"/>
        <v>440.75627857495664</v>
      </c>
      <c r="L42" s="49" t="e">
        <f t="shared" si="2"/>
        <v>#DIV/0!</v>
      </c>
    </row>
    <row r="43" spans="2:12" x14ac:dyDescent="0.25">
      <c r="B43" s="8"/>
      <c r="C43" s="8"/>
      <c r="D43" s="9">
        <v>683</v>
      </c>
      <c r="E43" s="9"/>
      <c r="F43" s="12" t="s">
        <v>88</v>
      </c>
      <c r="G43" s="48">
        <v>3158.36</v>
      </c>
      <c r="H43" s="48"/>
      <c r="I43" s="48"/>
      <c r="J43" s="70">
        <v>13920.67</v>
      </c>
      <c r="K43" s="49">
        <f t="shared" si="0"/>
        <v>440.75627857495664</v>
      </c>
      <c r="L43" s="49" t="e">
        <f t="shared" si="2"/>
        <v>#DIV/0!</v>
      </c>
    </row>
    <row r="44" spans="2:12" s="40" customFormat="1" x14ac:dyDescent="0.25">
      <c r="B44" s="28">
        <v>7</v>
      </c>
      <c r="C44" s="28"/>
      <c r="D44" s="38"/>
      <c r="E44" s="38"/>
      <c r="F44" s="7" t="s">
        <v>3</v>
      </c>
      <c r="G44" s="51" t="s">
        <v>220</v>
      </c>
      <c r="H44" s="51"/>
      <c r="I44" s="51">
        <f t="shared" ref="I44:J44" si="16">I45</f>
        <v>0</v>
      </c>
      <c r="J44" s="51">
        <f t="shared" si="16"/>
        <v>0</v>
      </c>
      <c r="K44" s="49" t="e">
        <f t="shared" si="0"/>
        <v>#VALUE!</v>
      </c>
      <c r="L44" s="49" t="e">
        <f t="shared" si="2"/>
        <v>#DIV/0!</v>
      </c>
    </row>
    <row r="45" spans="2:12" x14ac:dyDescent="0.25">
      <c r="B45" s="8"/>
      <c r="C45" s="8">
        <v>72</v>
      </c>
      <c r="D45" s="9"/>
      <c r="E45" s="9"/>
      <c r="F45" s="33" t="s">
        <v>25</v>
      </c>
      <c r="G45" s="48" t="s">
        <v>220</v>
      </c>
      <c r="H45" s="48"/>
      <c r="I45" s="48">
        <f t="shared" ref="I45:J45" si="17">I46</f>
        <v>0</v>
      </c>
      <c r="J45" s="48">
        <f t="shared" si="17"/>
        <v>0</v>
      </c>
      <c r="K45" s="49" t="e">
        <f>J45/G45*100</f>
        <v>#VALUE!</v>
      </c>
      <c r="L45" s="49" t="e">
        <f t="shared" si="2"/>
        <v>#DIV/0!</v>
      </c>
    </row>
    <row r="46" spans="2:12" x14ac:dyDescent="0.25">
      <c r="B46" s="8"/>
      <c r="C46" s="8"/>
      <c r="D46" s="8">
        <v>723</v>
      </c>
      <c r="E46" s="8"/>
      <c r="F46" s="50" t="s">
        <v>147</v>
      </c>
      <c r="G46" s="48" t="s">
        <v>220</v>
      </c>
      <c r="H46" s="48"/>
      <c r="I46" s="48"/>
      <c r="J46" s="48">
        <f t="shared" ref="J46" si="18">SUM(J47)</f>
        <v>0</v>
      </c>
      <c r="K46" s="49" t="e">
        <f t="shared" si="0"/>
        <v>#VALUE!</v>
      </c>
      <c r="L46" s="49" t="e">
        <f t="shared" si="2"/>
        <v>#DIV/0!</v>
      </c>
    </row>
    <row r="47" spans="2:12" x14ac:dyDescent="0.25">
      <c r="B47" s="8"/>
      <c r="C47" s="8"/>
      <c r="D47" s="8"/>
      <c r="E47" s="8">
        <v>7231</v>
      </c>
      <c r="F47" s="33" t="s">
        <v>187</v>
      </c>
      <c r="G47" s="48" t="s">
        <v>220</v>
      </c>
      <c r="H47" s="5"/>
      <c r="I47" s="5"/>
      <c r="J47" s="70">
        <v>0</v>
      </c>
      <c r="K47" s="49" t="e">
        <f t="shared" si="0"/>
        <v>#VALUE!</v>
      </c>
      <c r="L47" s="49" t="e">
        <f t="shared" si="2"/>
        <v>#DIV/0!</v>
      </c>
    </row>
    <row r="48" spans="2:12" x14ac:dyDescent="0.25">
      <c r="B48" s="8"/>
      <c r="C48" s="8"/>
      <c r="D48" s="8"/>
      <c r="E48" s="8" t="s">
        <v>15</v>
      </c>
      <c r="F48" s="33"/>
      <c r="G48" s="5"/>
      <c r="H48" s="5"/>
      <c r="I48" s="5"/>
      <c r="J48" s="73"/>
      <c r="K48" s="49" t="e">
        <f t="shared" si="0"/>
        <v>#DIV/0!</v>
      </c>
      <c r="L48" s="49" t="e">
        <f t="shared" si="2"/>
        <v>#DIV/0!</v>
      </c>
    </row>
    <row r="49" spans="2:12" ht="15.75" customHeight="1" x14ac:dyDescent="0.25">
      <c r="L49" s="32"/>
    </row>
    <row r="50" spans="2:12" ht="15.75" customHeight="1" x14ac:dyDescent="0.25">
      <c r="B50" s="20"/>
      <c r="C50" s="20"/>
      <c r="D50" s="20"/>
      <c r="E50" s="20"/>
      <c r="F50" s="20"/>
      <c r="G50" s="20"/>
      <c r="H50" s="20"/>
      <c r="I50" s="20"/>
      <c r="J50" s="3"/>
      <c r="K50" s="3"/>
      <c r="L50" s="3"/>
    </row>
    <row r="51" spans="2:12" ht="25.5" x14ac:dyDescent="0.25">
      <c r="B51" s="130" t="s">
        <v>7</v>
      </c>
      <c r="C51" s="131"/>
      <c r="D51" s="131"/>
      <c r="E51" s="131"/>
      <c r="F51" s="132"/>
      <c r="G51" s="46" t="s">
        <v>65</v>
      </c>
      <c r="H51" s="46" t="s">
        <v>218</v>
      </c>
      <c r="I51" s="46" t="s">
        <v>219</v>
      </c>
      <c r="J51" s="46" t="s">
        <v>217</v>
      </c>
      <c r="K51" s="46" t="s">
        <v>16</v>
      </c>
      <c r="L51" s="46" t="s">
        <v>48</v>
      </c>
    </row>
    <row r="52" spans="2:12" ht="12.75" customHeight="1" x14ac:dyDescent="0.25">
      <c r="B52" s="130">
        <v>1</v>
      </c>
      <c r="C52" s="131"/>
      <c r="D52" s="131"/>
      <c r="E52" s="131"/>
      <c r="F52" s="132"/>
      <c r="G52" s="46">
        <v>2</v>
      </c>
      <c r="H52" s="46">
        <v>3</v>
      </c>
      <c r="I52" s="46">
        <v>4</v>
      </c>
      <c r="J52" s="46">
        <v>5</v>
      </c>
      <c r="K52" s="46" t="s">
        <v>18</v>
      </c>
      <c r="L52" s="46" t="s">
        <v>19</v>
      </c>
    </row>
    <row r="53" spans="2:12" x14ac:dyDescent="0.25">
      <c r="B53" s="7"/>
      <c r="C53" s="7"/>
      <c r="D53" s="7"/>
      <c r="E53" s="7"/>
      <c r="F53" s="7" t="s">
        <v>8</v>
      </c>
      <c r="G53" s="48">
        <v>4020451.38</v>
      </c>
      <c r="H53" s="48"/>
      <c r="I53" s="48">
        <f>I54+I109</f>
        <v>3943749.37</v>
      </c>
      <c r="J53" s="48">
        <f>J54+J109</f>
        <v>4610731.7</v>
      </c>
      <c r="K53" s="49">
        <f>J53/G53*100</f>
        <v>114.68194150876663</v>
      </c>
      <c r="L53" s="49">
        <f>J53/I53*100</f>
        <v>116.91239141801752</v>
      </c>
    </row>
    <row r="54" spans="2:12" x14ac:dyDescent="0.25">
      <c r="B54" s="7">
        <v>3</v>
      </c>
      <c r="C54" s="7"/>
      <c r="D54" s="7"/>
      <c r="E54" s="7"/>
      <c r="F54" s="7" t="s">
        <v>4</v>
      </c>
      <c r="G54" s="48">
        <v>3916038.15</v>
      </c>
      <c r="H54" s="48"/>
      <c r="I54" s="48">
        <f>I55+I65+I97+I105</f>
        <v>3901649.37</v>
      </c>
      <c r="J54" s="48">
        <f>J55+J65+J97+J104+J105</f>
        <v>4588948.3500000006</v>
      </c>
      <c r="K54" s="49">
        <f t="shared" ref="K54:K129" si="19">J54/G54*100</f>
        <v>117.18344342482978</v>
      </c>
      <c r="L54" s="49">
        <f t="shared" ref="L54:L129" si="20">J54/I54*100</f>
        <v>117.61560086061758</v>
      </c>
    </row>
    <row r="55" spans="2:12" x14ac:dyDescent="0.25">
      <c r="B55" s="7"/>
      <c r="C55" s="12">
        <v>31</v>
      </c>
      <c r="D55" s="12"/>
      <c r="E55" s="12"/>
      <c r="F55" s="12" t="s">
        <v>5</v>
      </c>
      <c r="G55" s="48">
        <v>2622367.77</v>
      </c>
      <c r="H55" s="48"/>
      <c r="I55" s="48">
        <f t="shared" ref="I55:J55" si="21">I56+I61+I62</f>
        <v>2674366.75</v>
      </c>
      <c r="J55" s="48">
        <f t="shared" si="21"/>
        <v>3420914.74</v>
      </c>
      <c r="K55" s="49">
        <f t="shared" si="19"/>
        <v>130.45137219635674</v>
      </c>
      <c r="L55" s="49">
        <f t="shared" si="20"/>
        <v>127.91494435084493</v>
      </c>
    </row>
    <row r="56" spans="2:12" x14ac:dyDescent="0.25">
      <c r="B56" s="8"/>
      <c r="C56" s="8"/>
      <c r="D56" s="8">
        <v>311</v>
      </c>
      <c r="E56" s="8"/>
      <c r="F56" s="8" t="s">
        <v>26</v>
      </c>
      <c r="G56" s="48">
        <v>2136387.56</v>
      </c>
      <c r="H56" s="48"/>
      <c r="I56" s="48">
        <v>2150000</v>
      </c>
      <c r="J56" s="48">
        <f>SUM(J57,J59,J60,J58)</f>
        <v>2821918.5300000003</v>
      </c>
      <c r="K56" s="49">
        <f t="shared" si="19"/>
        <v>132.08832436751317</v>
      </c>
      <c r="L56" s="49">
        <f t="shared" si="20"/>
        <v>131.2520246511628</v>
      </c>
    </row>
    <row r="57" spans="2:12" x14ac:dyDescent="0.25">
      <c r="B57" s="8"/>
      <c r="C57" s="8"/>
      <c r="D57" s="8"/>
      <c r="E57" s="8">
        <v>3111</v>
      </c>
      <c r="F57" s="8" t="s">
        <v>27</v>
      </c>
      <c r="G57" s="48">
        <v>2081942.59</v>
      </c>
      <c r="H57" s="48"/>
      <c r="I57" s="48">
        <v>2852214.25</v>
      </c>
      <c r="J57" s="70">
        <v>2756639.23</v>
      </c>
      <c r="K57" s="49">
        <f t="shared" si="19"/>
        <v>132.40707228146957</v>
      </c>
      <c r="L57" s="49">
        <f t="shared" si="20"/>
        <v>96.649093945169099</v>
      </c>
    </row>
    <row r="58" spans="2:12" x14ac:dyDescent="0.25">
      <c r="B58" s="8"/>
      <c r="C58" s="8"/>
      <c r="D58" s="8"/>
      <c r="E58" s="8">
        <v>3112</v>
      </c>
      <c r="F58" s="8" t="s">
        <v>185</v>
      </c>
      <c r="G58" s="48">
        <v>5233.6499999999996</v>
      </c>
      <c r="H58" s="48"/>
      <c r="I58" s="48">
        <v>5000</v>
      </c>
      <c r="J58" s="70">
        <v>0</v>
      </c>
      <c r="K58" s="49"/>
      <c r="L58" s="49"/>
    </row>
    <row r="59" spans="2:12" x14ac:dyDescent="0.25">
      <c r="B59" s="8"/>
      <c r="C59" s="8"/>
      <c r="D59" s="8"/>
      <c r="E59" s="8">
        <v>3113</v>
      </c>
      <c r="F59" s="13" t="s">
        <v>91</v>
      </c>
      <c r="G59" s="48">
        <v>49056.27</v>
      </c>
      <c r="H59" s="48"/>
      <c r="I59" s="48">
        <v>85000</v>
      </c>
      <c r="J59" s="70">
        <v>62303.64</v>
      </c>
      <c r="K59" s="49">
        <f t="shared" si="19"/>
        <v>127.00443796481062</v>
      </c>
      <c r="L59" s="49">
        <f t="shared" si="20"/>
        <v>73.298400000000001</v>
      </c>
    </row>
    <row r="60" spans="2:12" x14ac:dyDescent="0.25">
      <c r="B60" s="8"/>
      <c r="C60" s="8"/>
      <c r="D60" s="8"/>
      <c r="E60" s="8">
        <v>3114</v>
      </c>
      <c r="F60" s="13" t="s">
        <v>92</v>
      </c>
      <c r="G60" s="48">
        <v>155.05000000000001</v>
      </c>
      <c r="H60" s="48"/>
      <c r="I60" s="48">
        <v>500</v>
      </c>
      <c r="J60" s="70">
        <v>2975.66</v>
      </c>
      <c r="K60" s="49">
        <f t="shared" si="19"/>
        <v>1919.1615607868428</v>
      </c>
      <c r="L60" s="49">
        <f t="shared" si="20"/>
        <v>595.13199999999995</v>
      </c>
    </row>
    <row r="61" spans="2:12" x14ac:dyDescent="0.25">
      <c r="B61" s="8"/>
      <c r="C61" s="8"/>
      <c r="D61" s="8">
        <v>312</v>
      </c>
      <c r="E61" s="8"/>
      <c r="F61" s="13" t="s">
        <v>93</v>
      </c>
      <c r="G61" s="48">
        <v>117808.41</v>
      </c>
      <c r="H61" s="48"/>
      <c r="I61" s="48">
        <v>119000</v>
      </c>
      <c r="J61" s="70">
        <v>132124.62</v>
      </c>
      <c r="K61" s="49">
        <f t="shared" si="19"/>
        <v>112.15211206059057</v>
      </c>
      <c r="L61" s="49">
        <f t="shared" si="20"/>
        <v>111.02909243697479</v>
      </c>
    </row>
    <row r="62" spans="2:12" x14ac:dyDescent="0.25">
      <c r="B62" s="8"/>
      <c r="C62" s="8"/>
      <c r="D62" s="8">
        <v>313</v>
      </c>
      <c r="E62" s="8"/>
      <c r="F62" s="13" t="s">
        <v>94</v>
      </c>
      <c r="G62" s="48">
        <v>368171.8</v>
      </c>
      <c r="H62" s="48"/>
      <c r="I62" s="48">
        <v>405366.75</v>
      </c>
      <c r="J62" s="48">
        <v>466871.59</v>
      </c>
      <c r="K62" s="49">
        <f t="shared" si="19"/>
        <v>126.80807981491252</v>
      </c>
      <c r="L62" s="49">
        <f t="shared" si="20"/>
        <v>115.17264057794578</v>
      </c>
    </row>
    <row r="63" spans="2:12" x14ac:dyDescent="0.25">
      <c r="B63" s="8"/>
      <c r="C63" s="8"/>
      <c r="D63" s="8"/>
      <c r="E63" s="8">
        <v>3132</v>
      </c>
      <c r="F63" s="13" t="s">
        <v>95</v>
      </c>
      <c r="G63" s="48" t="s">
        <v>223</v>
      </c>
      <c r="H63" s="48"/>
      <c r="I63" s="48">
        <v>405366.75</v>
      </c>
      <c r="J63" s="70">
        <v>466871.59</v>
      </c>
      <c r="K63" s="49" t="e">
        <f t="shared" si="19"/>
        <v>#VALUE!</v>
      </c>
      <c r="L63" s="49">
        <f t="shared" si="20"/>
        <v>115.17264057794578</v>
      </c>
    </row>
    <row r="64" spans="2:12" ht="25.5" x14ac:dyDescent="0.25">
      <c r="B64" s="8"/>
      <c r="C64" s="8"/>
      <c r="D64" s="8"/>
      <c r="E64" s="8">
        <v>3133</v>
      </c>
      <c r="F64" s="50" t="s">
        <v>96</v>
      </c>
      <c r="G64" s="48">
        <v>0</v>
      </c>
      <c r="H64" s="48"/>
      <c r="I64" s="48"/>
      <c r="J64" s="48">
        <v>0</v>
      </c>
      <c r="K64" s="49" t="e">
        <f t="shared" si="19"/>
        <v>#DIV/0!</v>
      </c>
      <c r="L64" s="49" t="e">
        <f t="shared" si="20"/>
        <v>#DIV/0!</v>
      </c>
    </row>
    <row r="65" spans="2:12" x14ac:dyDescent="0.25">
      <c r="B65" s="8"/>
      <c r="C65" s="8">
        <v>32</v>
      </c>
      <c r="D65" s="9"/>
      <c r="E65" s="9"/>
      <c r="F65" s="8" t="s">
        <v>13</v>
      </c>
      <c r="G65" s="48">
        <v>1286313.95</v>
      </c>
      <c r="H65" s="48"/>
      <c r="I65" s="48">
        <f t="shared" ref="I65:J65" si="22">I66+I71+I78+I88+I89</f>
        <v>1221782.6200000001</v>
      </c>
      <c r="J65" s="48">
        <f t="shared" si="22"/>
        <v>1161751.4500000002</v>
      </c>
      <c r="K65" s="49">
        <f t="shared" si="19"/>
        <v>90.316322076737194</v>
      </c>
      <c r="L65" s="49">
        <f t="shared" si="20"/>
        <v>95.086591590245419</v>
      </c>
    </row>
    <row r="66" spans="2:12" x14ac:dyDescent="0.25">
      <c r="B66" s="8"/>
      <c r="C66" s="8"/>
      <c r="D66" s="8">
        <v>321</v>
      </c>
      <c r="E66" s="8"/>
      <c r="F66" s="8" t="s">
        <v>28</v>
      </c>
      <c r="G66" s="48">
        <v>137993.14000000001</v>
      </c>
      <c r="H66" s="48"/>
      <c r="I66" s="48">
        <v>145000</v>
      </c>
      <c r="J66" s="48">
        <f>SUM(J67,J68,J69,J70)</f>
        <v>140002.79999999999</v>
      </c>
      <c r="K66" s="49">
        <f t="shared" si="19"/>
        <v>101.45634775757692</v>
      </c>
      <c r="L66" s="49">
        <f t="shared" si="20"/>
        <v>96.553655172413784</v>
      </c>
    </row>
    <row r="67" spans="2:12" x14ac:dyDescent="0.25">
      <c r="B67" s="8"/>
      <c r="C67" s="28"/>
      <c r="D67" s="8"/>
      <c r="E67" s="8">
        <v>3211</v>
      </c>
      <c r="F67" s="33" t="s">
        <v>29</v>
      </c>
      <c r="G67" s="48">
        <v>19570.810000000001</v>
      </c>
      <c r="H67" s="48"/>
      <c r="I67" s="48"/>
      <c r="J67" s="70">
        <v>17605.810000000001</v>
      </c>
      <c r="K67" s="49">
        <f t="shared" si="19"/>
        <v>89.959536677327094</v>
      </c>
      <c r="L67" s="49" t="e">
        <f t="shared" si="20"/>
        <v>#DIV/0!</v>
      </c>
    </row>
    <row r="68" spans="2:12" ht="25.5" x14ac:dyDescent="0.25">
      <c r="B68" s="8"/>
      <c r="C68" s="28"/>
      <c r="D68" s="8"/>
      <c r="E68" s="8">
        <v>3212</v>
      </c>
      <c r="F68" s="50" t="s">
        <v>97</v>
      </c>
      <c r="G68" s="48">
        <v>101978.88</v>
      </c>
      <c r="H68" s="48"/>
      <c r="I68" s="48"/>
      <c r="J68" s="70">
        <v>102348.74</v>
      </c>
      <c r="K68" s="49">
        <f t="shared" si="19"/>
        <v>100.3626829398401</v>
      </c>
      <c r="L68" s="49" t="e">
        <f t="shared" si="20"/>
        <v>#DIV/0!</v>
      </c>
    </row>
    <row r="69" spans="2:12" x14ac:dyDescent="0.25">
      <c r="B69" s="8"/>
      <c r="C69" s="28"/>
      <c r="D69" s="9"/>
      <c r="E69" s="8">
        <v>3213</v>
      </c>
      <c r="F69" s="13" t="s">
        <v>98</v>
      </c>
      <c r="G69" s="48">
        <v>16010.57</v>
      </c>
      <c r="H69" s="48"/>
      <c r="I69" s="48"/>
      <c r="J69" s="70">
        <v>17132.95</v>
      </c>
      <c r="K69" s="49">
        <f t="shared" si="19"/>
        <v>107.01024385765155</v>
      </c>
      <c r="L69" s="49" t="e">
        <f t="shared" si="20"/>
        <v>#DIV/0!</v>
      </c>
    </row>
    <row r="70" spans="2:12" x14ac:dyDescent="0.25">
      <c r="B70" s="8"/>
      <c r="C70" s="28"/>
      <c r="D70" s="9"/>
      <c r="E70" s="8">
        <v>3214</v>
      </c>
      <c r="F70" s="13" t="s">
        <v>186</v>
      </c>
      <c r="G70" s="48">
        <v>432.88</v>
      </c>
      <c r="H70" s="48"/>
      <c r="I70" s="48"/>
      <c r="J70" s="70">
        <v>2915.3</v>
      </c>
      <c r="K70" s="49">
        <f t="shared" si="19"/>
        <v>673.46608759933474</v>
      </c>
      <c r="L70" s="49" t="e">
        <f t="shared" si="20"/>
        <v>#DIV/0!</v>
      </c>
    </row>
    <row r="71" spans="2:12" x14ac:dyDescent="0.25">
      <c r="B71" s="8"/>
      <c r="C71" s="28"/>
      <c r="D71" s="9">
        <v>322</v>
      </c>
      <c r="E71" s="8"/>
      <c r="F71" s="13" t="s">
        <v>99</v>
      </c>
      <c r="G71" s="48">
        <v>553459.98</v>
      </c>
      <c r="H71" s="48"/>
      <c r="I71" s="48">
        <v>482282.27</v>
      </c>
      <c r="J71" s="48">
        <f t="shared" ref="J71" si="23">SUM(J72,J73,J74,J75,J76,J77)</f>
        <v>459829.66999999993</v>
      </c>
      <c r="K71" s="49">
        <f t="shared" si="19"/>
        <v>83.082731654780162</v>
      </c>
      <c r="L71" s="49">
        <f t="shared" si="20"/>
        <v>95.344510591276745</v>
      </c>
    </row>
    <row r="72" spans="2:12" x14ac:dyDescent="0.25">
      <c r="B72" s="8"/>
      <c r="C72" s="28"/>
      <c r="D72" s="9"/>
      <c r="E72" s="8">
        <v>3221</v>
      </c>
      <c r="F72" s="13" t="s">
        <v>100</v>
      </c>
      <c r="G72" s="48">
        <v>62341.62</v>
      </c>
      <c r="H72" s="48"/>
      <c r="I72" s="48"/>
      <c r="J72" s="70">
        <v>36124.589999999997</v>
      </c>
      <c r="K72" s="49">
        <f t="shared" si="19"/>
        <v>57.946184266626368</v>
      </c>
      <c r="L72" s="49" t="e">
        <f t="shared" si="20"/>
        <v>#DIV/0!</v>
      </c>
    </row>
    <row r="73" spans="2:12" x14ac:dyDescent="0.25">
      <c r="B73" s="8"/>
      <c r="C73" s="28"/>
      <c r="D73" s="9"/>
      <c r="E73" s="8">
        <v>3222</v>
      </c>
      <c r="F73" s="13" t="s">
        <v>101</v>
      </c>
      <c r="G73" s="48">
        <v>408530.97</v>
      </c>
      <c r="H73" s="48"/>
      <c r="I73" s="48"/>
      <c r="J73" s="70">
        <v>352081.13</v>
      </c>
      <c r="K73" s="49">
        <f t="shared" si="19"/>
        <v>86.182237297701079</v>
      </c>
      <c r="L73" s="49" t="e">
        <f t="shared" si="20"/>
        <v>#DIV/0!</v>
      </c>
    </row>
    <row r="74" spans="2:12" x14ac:dyDescent="0.25">
      <c r="B74" s="8"/>
      <c r="C74" s="28"/>
      <c r="D74" s="9"/>
      <c r="E74" s="8">
        <v>3223</v>
      </c>
      <c r="F74" s="13" t="s">
        <v>102</v>
      </c>
      <c r="G74" s="48">
        <v>69910.5</v>
      </c>
      <c r="H74" s="48"/>
      <c r="I74" s="48"/>
      <c r="J74" s="70">
        <v>59990.5</v>
      </c>
      <c r="K74" s="49">
        <f t="shared" si="19"/>
        <v>85.810429048569233</v>
      </c>
      <c r="L74" s="49" t="e">
        <f t="shared" si="20"/>
        <v>#DIV/0!</v>
      </c>
    </row>
    <row r="75" spans="2:12" x14ac:dyDescent="0.25">
      <c r="B75" s="8"/>
      <c r="C75" s="28"/>
      <c r="D75" s="9"/>
      <c r="E75" s="8">
        <v>3224</v>
      </c>
      <c r="F75" s="13" t="s">
        <v>103</v>
      </c>
      <c r="G75" s="48">
        <v>4560.97</v>
      </c>
      <c r="H75" s="48"/>
      <c r="I75" s="48"/>
      <c r="J75" s="70">
        <v>3209.88</v>
      </c>
      <c r="K75" s="49">
        <f t="shared" si="19"/>
        <v>70.377134688454419</v>
      </c>
      <c r="L75" s="49" t="e">
        <f t="shared" si="20"/>
        <v>#DIV/0!</v>
      </c>
    </row>
    <row r="76" spans="2:12" x14ac:dyDescent="0.25">
      <c r="B76" s="8"/>
      <c r="C76" s="28"/>
      <c r="D76" s="9"/>
      <c r="E76" s="8">
        <v>3225</v>
      </c>
      <c r="F76" s="13" t="s">
        <v>104</v>
      </c>
      <c r="G76" s="48">
        <v>6628.18</v>
      </c>
      <c r="H76" s="48"/>
      <c r="I76" s="48"/>
      <c r="J76" s="70">
        <v>5939.35</v>
      </c>
      <c r="K76" s="49">
        <f t="shared" si="19"/>
        <v>89.607554411618267</v>
      </c>
      <c r="L76" s="49" t="e">
        <f t="shared" si="20"/>
        <v>#DIV/0!</v>
      </c>
    </row>
    <row r="77" spans="2:12" x14ac:dyDescent="0.25">
      <c r="B77" s="8"/>
      <c r="C77" s="28"/>
      <c r="D77" s="9"/>
      <c r="E77" s="8">
        <v>3227</v>
      </c>
      <c r="F77" s="13" t="s">
        <v>105</v>
      </c>
      <c r="G77" s="48">
        <v>1487.74</v>
      </c>
      <c r="H77" s="48"/>
      <c r="I77" s="48"/>
      <c r="J77" s="70">
        <v>2484.2199999999998</v>
      </c>
      <c r="K77" s="49">
        <f t="shared" si="19"/>
        <v>166.97944533318994</v>
      </c>
      <c r="L77" s="49" t="e">
        <f t="shared" si="20"/>
        <v>#DIV/0!</v>
      </c>
    </row>
    <row r="78" spans="2:12" x14ac:dyDescent="0.25">
      <c r="B78" s="8"/>
      <c r="C78" s="28"/>
      <c r="D78" s="9">
        <v>323</v>
      </c>
      <c r="E78" s="8"/>
      <c r="F78" s="13" t="s">
        <v>106</v>
      </c>
      <c r="G78" s="48">
        <v>564992.12</v>
      </c>
      <c r="H78" s="48"/>
      <c r="I78" s="48">
        <v>560000.35</v>
      </c>
      <c r="J78" s="48">
        <f t="shared" ref="J78" si="24">SUM(J79,J80,J81,J82,J83,J84,J85,J86,J87)</f>
        <v>502346.88</v>
      </c>
      <c r="K78" s="49">
        <f t="shared" si="19"/>
        <v>88.912192262079685</v>
      </c>
      <c r="L78" s="49">
        <f t="shared" si="20"/>
        <v>89.704743934535045</v>
      </c>
    </row>
    <row r="79" spans="2:12" x14ac:dyDescent="0.25">
      <c r="B79" s="8"/>
      <c r="C79" s="28"/>
      <c r="D79" s="9"/>
      <c r="E79" s="8">
        <v>3231</v>
      </c>
      <c r="F79" s="13" t="s">
        <v>107</v>
      </c>
      <c r="G79" s="48">
        <v>39026.410000000003</v>
      </c>
      <c r="H79" s="48"/>
      <c r="I79" s="48"/>
      <c r="J79" s="70">
        <v>32915.56</v>
      </c>
      <c r="K79" s="49">
        <f t="shared" si="19"/>
        <v>84.341757286924405</v>
      </c>
      <c r="L79" s="49" t="e">
        <f t="shared" si="20"/>
        <v>#DIV/0!</v>
      </c>
    </row>
    <row r="80" spans="2:12" x14ac:dyDescent="0.25">
      <c r="B80" s="8"/>
      <c r="C80" s="28"/>
      <c r="D80" s="9"/>
      <c r="E80" s="8">
        <v>3232</v>
      </c>
      <c r="F80" s="13" t="s">
        <v>108</v>
      </c>
      <c r="G80" s="48">
        <v>73802.3</v>
      </c>
      <c r="H80" s="48"/>
      <c r="I80" s="48"/>
      <c r="J80" s="70">
        <v>55927.32</v>
      </c>
      <c r="K80" s="49">
        <f t="shared" si="19"/>
        <v>75.77991471810499</v>
      </c>
      <c r="L80" s="49" t="e">
        <f t="shared" si="20"/>
        <v>#DIV/0!</v>
      </c>
    </row>
    <row r="81" spans="2:12" x14ac:dyDescent="0.25">
      <c r="B81" s="8"/>
      <c r="C81" s="28"/>
      <c r="D81" s="9"/>
      <c r="E81" s="8">
        <v>3233</v>
      </c>
      <c r="F81" s="13" t="s">
        <v>109</v>
      </c>
      <c r="G81" s="48">
        <v>25312.79</v>
      </c>
      <c r="H81" s="48"/>
      <c r="I81" s="48"/>
      <c r="J81" s="70">
        <v>21575.13</v>
      </c>
      <c r="K81" s="49">
        <f t="shared" si="19"/>
        <v>85.234104972229446</v>
      </c>
      <c r="L81" s="49" t="e">
        <f t="shared" si="20"/>
        <v>#DIV/0!</v>
      </c>
    </row>
    <row r="82" spans="2:12" x14ac:dyDescent="0.25">
      <c r="B82" s="8"/>
      <c r="C82" s="28"/>
      <c r="D82" s="9"/>
      <c r="E82" s="8">
        <v>3234</v>
      </c>
      <c r="F82" s="13" t="s">
        <v>110</v>
      </c>
      <c r="G82" s="48">
        <v>57466.12</v>
      </c>
      <c r="H82" s="48"/>
      <c r="I82" s="48"/>
      <c r="J82" s="70">
        <v>62508.71</v>
      </c>
      <c r="K82" s="49">
        <f t="shared" si="19"/>
        <v>108.77489205813791</v>
      </c>
      <c r="L82" s="49" t="e">
        <f t="shared" si="20"/>
        <v>#DIV/0!</v>
      </c>
    </row>
    <row r="83" spans="2:12" x14ac:dyDescent="0.25">
      <c r="B83" s="8"/>
      <c r="C83" s="28"/>
      <c r="D83" s="9"/>
      <c r="E83" s="8">
        <v>3235</v>
      </c>
      <c r="F83" s="13" t="s">
        <v>111</v>
      </c>
      <c r="G83" s="48">
        <v>42507.88</v>
      </c>
      <c r="H83" s="48"/>
      <c r="I83" s="48"/>
      <c r="J83" s="70">
        <v>38370.29</v>
      </c>
      <c r="K83" s="49">
        <f t="shared" si="19"/>
        <v>90.266298860352492</v>
      </c>
      <c r="L83" s="49" t="e">
        <f t="shared" si="20"/>
        <v>#DIV/0!</v>
      </c>
    </row>
    <row r="84" spans="2:12" x14ac:dyDescent="0.25">
      <c r="B84" s="8"/>
      <c r="C84" s="28"/>
      <c r="D84" s="9"/>
      <c r="E84" s="8">
        <v>3236</v>
      </c>
      <c r="F84" s="13" t="s">
        <v>112</v>
      </c>
      <c r="G84" s="48">
        <v>90581.92</v>
      </c>
      <c r="H84" s="48"/>
      <c r="I84" s="48"/>
      <c r="J84" s="70">
        <v>102946.48</v>
      </c>
      <c r="K84" s="49">
        <f t="shared" si="19"/>
        <v>113.65014122023467</v>
      </c>
      <c r="L84" s="49" t="e">
        <f t="shared" si="20"/>
        <v>#DIV/0!</v>
      </c>
    </row>
    <row r="85" spans="2:12" x14ac:dyDescent="0.25">
      <c r="B85" s="8"/>
      <c r="C85" s="28"/>
      <c r="D85" s="9"/>
      <c r="E85" s="8">
        <v>3237</v>
      </c>
      <c r="F85" s="13" t="s">
        <v>113</v>
      </c>
      <c r="G85" s="48">
        <v>141936.49</v>
      </c>
      <c r="H85" s="48"/>
      <c r="I85" s="48"/>
      <c r="J85" s="70">
        <v>95878.92</v>
      </c>
      <c r="K85" s="49">
        <f t="shared" si="19"/>
        <v>67.550578431240623</v>
      </c>
      <c r="L85" s="49" t="e">
        <f t="shared" si="20"/>
        <v>#DIV/0!</v>
      </c>
    </row>
    <row r="86" spans="2:12" x14ac:dyDescent="0.25">
      <c r="B86" s="8"/>
      <c r="C86" s="28"/>
      <c r="D86" s="9"/>
      <c r="E86" s="8">
        <v>3238</v>
      </c>
      <c r="F86" s="13" t="s">
        <v>114</v>
      </c>
      <c r="G86" s="48">
        <v>45599.49</v>
      </c>
      <c r="H86" s="48"/>
      <c r="I86" s="48"/>
      <c r="J86" s="70">
        <v>61124.5</v>
      </c>
      <c r="K86" s="49">
        <f t="shared" si="19"/>
        <v>134.04645534412776</v>
      </c>
      <c r="L86" s="49" t="e">
        <f t="shared" si="20"/>
        <v>#DIV/0!</v>
      </c>
    </row>
    <row r="87" spans="2:12" x14ac:dyDescent="0.25">
      <c r="B87" s="8"/>
      <c r="C87" s="28"/>
      <c r="D87" s="9"/>
      <c r="E87" s="8">
        <v>3239</v>
      </c>
      <c r="F87" s="13" t="s">
        <v>115</v>
      </c>
      <c r="G87" s="48">
        <v>48758.720000000001</v>
      </c>
      <c r="H87" s="48"/>
      <c r="I87" s="48"/>
      <c r="J87" s="70">
        <v>31099.97</v>
      </c>
      <c r="K87" s="49">
        <f t="shared" si="19"/>
        <v>63.783401204953705</v>
      </c>
      <c r="L87" s="49" t="e">
        <f t="shared" si="20"/>
        <v>#DIV/0!</v>
      </c>
    </row>
    <row r="88" spans="2:12" x14ac:dyDescent="0.25">
      <c r="B88" s="8"/>
      <c r="C88" s="28"/>
      <c r="D88" s="9">
        <v>324</v>
      </c>
      <c r="E88" s="8"/>
      <c r="F88" s="13" t="s">
        <v>116</v>
      </c>
      <c r="G88" s="48">
        <v>427.97</v>
      </c>
      <c r="H88" s="48"/>
      <c r="I88" s="48">
        <v>2000</v>
      </c>
      <c r="J88" s="70">
        <v>22562.23</v>
      </c>
      <c r="K88" s="49">
        <f t="shared" si="19"/>
        <v>5271.9185924247022</v>
      </c>
      <c r="L88" s="49">
        <f t="shared" si="20"/>
        <v>1128.1115</v>
      </c>
    </row>
    <row r="89" spans="2:12" x14ac:dyDescent="0.25">
      <c r="B89" s="8"/>
      <c r="C89" s="28"/>
      <c r="D89" s="9">
        <v>329</v>
      </c>
      <c r="E89" s="8"/>
      <c r="F89" s="13" t="s">
        <v>117</v>
      </c>
      <c r="G89" s="48">
        <v>29440.74</v>
      </c>
      <c r="H89" s="48"/>
      <c r="I89" s="48">
        <v>32500</v>
      </c>
      <c r="J89" s="48">
        <f t="shared" ref="J89" si="25">SUM(J90,J91,J92,J93,J94,J95,J96)</f>
        <v>37009.869999999995</v>
      </c>
      <c r="K89" s="49">
        <f t="shared" si="19"/>
        <v>125.70971381833471</v>
      </c>
      <c r="L89" s="49">
        <f t="shared" si="20"/>
        <v>113.87652307692306</v>
      </c>
    </row>
    <row r="90" spans="2:12" ht="25.5" x14ac:dyDescent="0.25">
      <c r="B90" s="8"/>
      <c r="C90" s="28"/>
      <c r="D90" s="9"/>
      <c r="E90" s="53">
        <v>3291</v>
      </c>
      <c r="F90" s="50" t="s">
        <v>118</v>
      </c>
      <c r="G90" s="55">
        <v>8973.66</v>
      </c>
      <c r="H90" s="52"/>
      <c r="I90" s="48"/>
      <c r="J90" s="71">
        <v>8686.2999999999993</v>
      </c>
      <c r="K90" s="49">
        <f t="shared" si="19"/>
        <v>96.797739161055802</v>
      </c>
      <c r="L90" s="49" t="e">
        <f t="shared" si="20"/>
        <v>#DIV/0!</v>
      </c>
    </row>
    <row r="91" spans="2:12" x14ac:dyDescent="0.25">
      <c r="B91" s="8"/>
      <c r="C91" s="28"/>
      <c r="D91" s="9"/>
      <c r="E91" s="8">
        <v>3292</v>
      </c>
      <c r="F91" s="13" t="s">
        <v>119</v>
      </c>
      <c r="G91" s="48">
        <v>9164.18</v>
      </c>
      <c r="H91" s="48"/>
      <c r="I91" s="48"/>
      <c r="J91" s="70">
        <v>13870.2</v>
      </c>
      <c r="K91" s="49">
        <f t="shared" si="19"/>
        <v>151.35233048674294</v>
      </c>
      <c r="L91" s="49" t="e">
        <f t="shared" si="20"/>
        <v>#DIV/0!</v>
      </c>
    </row>
    <row r="92" spans="2:12" x14ac:dyDescent="0.25">
      <c r="B92" s="8"/>
      <c r="C92" s="28"/>
      <c r="D92" s="9"/>
      <c r="E92" s="8">
        <v>3293</v>
      </c>
      <c r="F92" s="13" t="s">
        <v>120</v>
      </c>
      <c r="G92" s="48">
        <v>555.84</v>
      </c>
      <c r="H92" s="48"/>
      <c r="I92" s="48"/>
      <c r="J92" s="70">
        <v>548.21</v>
      </c>
      <c r="K92" s="49">
        <f t="shared" si="19"/>
        <v>98.627302820955677</v>
      </c>
      <c r="L92" s="49" t="e">
        <f t="shared" si="20"/>
        <v>#DIV/0!</v>
      </c>
    </row>
    <row r="93" spans="2:12" x14ac:dyDescent="0.25">
      <c r="B93" s="8"/>
      <c r="C93" s="28"/>
      <c r="D93" s="9"/>
      <c r="E93" s="8">
        <v>3294</v>
      </c>
      <c r="F93" s="13" t="s">
        <v>121</v>
      </c>
      <c r="G93" s="48">
        <v>4493.79</v>
      </c>
      <c r="H93" s="48"/>
      <c r="I93" s="48"/>
      <c r="J93" s="70">
        <v>7114.83</v>
      </c>
      <c r="K93" s="49">
        <f t="shared" si="19"/>
        <v>158.32582296903058</v>
      </c>
      <c r="L93" s="49" t="e">
        <f t="shared" si="20"/>
        <v>#DIV/0!</v>
      </c>
    </row>
    <row r="94" spans="2:12" x14ac:dyDescent="0.25">
      <c r="B94" s="8"/>
      <c r="C94" s="28"/>
      <c r="D94" s="9"/>
      <c r="E94" s="8">
        <v>3295</v>
      </c>
      <c r="F94" s="13" t="s">
        <v>122</v>
      </c>
      <c r="G94" s="48">
        <v>5635.84</v>
      </c>
      <c r="H94" s="48"/>
      <c r="I94" s="48"/>
      <c r="J94" s="70">
        <v>6473.02</v>
      </c>
      <c r="K94" s="49">
        <f t="shared" si="19"/>
        <v>114.85457358619125</v>
      </c>
      <c r="L94" s="49" t="e">
        <f t="shared" si="20"/>
        <v>#DIV/0!</v>
      </c>
    </row>
    <row r="95" spans="2:12" x14ac:dyDescent="0.25">
      <c r="B95" s="8"/>
      <c r="C95" s="28"/>
      <c r="D95" s="9"/>
      <c r="E95" s="8">
        <v>3296</v>
      </c>
      <c r="F95" s="13" t="s">
        <v>123</v>
      </c>
      <c r="G95" s="48" t="s">
        <v>220</v>
      </c>
      <c r="H95" s="48"/>
      <c r="I95" s="48"/>
      <c r="J95" s="70"/>
      <c r="K95" s="49" t="e">
        <f t="shared" si="19"/>
        <v>#VALUE!</v>
      </c>
      <c r="L95" s="49" t="e">
        <f t="shared" si="20"/>
        <v>#DIV/0!</v>
      </c>
    </row>
    <row r="96" spans="2:12" x14ac:dyDescent="0.25">
      <c r="B96" s="8"/>
      <c r="C96" s="28"/>
      <c r="D96" s="9"/>
      <c r="E96" s="8">
        <v>3299</v>
      </c>
      <c r="F96" s="13" t="s">
        <v>117</v>
      </c>
      <c r="G96" s="48">
        <v>617.42999999999995</v>
      </c>
      <c r="H96" s="48"/>
      <c r="I96" s="48"/>
      <c r="J96" s="70">
        <v>317.31</v>
      </c>
      <c r="K96" s="49">
        <f t="shared" si="19"/>
        <v>51.392060638452939</v>
      </c>
      <c r="L96" s="49" t="e">
        <f t="shared" si="20"/>
        <v>#DIV/0!</v>
      </c>
    </row>
    <row r="97" spans="2:12" x14ac:dyDescent="0.25">
      <c r="B97" s="8"/>
      <c r="C97" s="8">
        <v>34</v>
      </c>
      <c r="D97" s="9"/>
      <c r="E97" s="8"/>
      <c r="F97" s="13" t="s">
        <v>124</v>
      </c>
      <c r="G97" s="48">
        <v>4668.8900000000003</v>
      </c>
      <c r="H97" s="48"/>
      <c r="I97" s="48">
        <v>5000</v>
      </c>
      <c r="J97" s="48">
        <f t="shared" ref="J97" si="26">J98</f>
        <v>4837.37</v>
      </c>
      <c r="K97" s="49">
        <f t="shared" si="19"/>
        <v>103.60856649010792</v>
      </c>
      <c r="L97" s="49">
        <f t="shared" si="20"/>
        <v>96.747399999999999</v>
      </c>
    </row>
    <row r="98" spans="2:12" x14ac:dyDescent="0.25">
      <c r="B98" s="8"/>
      <c r="C98" s="28"/>
      <c r="D98" s="9">
        <v>343</v>
      </c>
      <c r="E98" s="8"/>
      <c r="F98" s="13" t="s">
        <v>125</v>
      </c>
      <c r="G98" s="48">
        <v>4668.8900000000003</v>
      </c>
      <c r="H98" s="48"/>
      <c r="I98" s="48">
        <v>5000</v>
      </c>
      <c r="J98" s="48">
        <f t="shared" ref="J98" si="27">SUM(J99,J100,J101)</f>
        <v>4837.37</v>
      </c>
      <c r="K98" s="49">
        <f t="shared" si="19"/>
        <v>103.60856649010792</v>
      </c>
      <c r="L98" s="49">
        <f t="shared" si="20"/>
        <v>96.747399999999999</v>
      </c>
    </row>
    <row r="99" spans="2:12" x14ac:dyDescent="0.25">
      <c r="B99" s="8"/>
      <c r="C99" s="28"/>
      <c r="D99" s="9"/>
      <c r="E99" s="8">
        <v>3431</v>
      </c>
      <c r="F99" s="13" t="s">
        <v>126</v>
      </c>
      <c r="G99" s="48">
        <v>4325.24</v>
      </c>
      <c r="H99" s="48"/>
      <c r="I99" s="48"/>
      <c r="J99" s="70">
        <v>4571.46</v>
      </c>
      <c r="K99" s="49">
        <f t="shared" si="19"/>
        <v>105.69263208515598</v>
      </c>
      <c r="L99" s="49" t="e">
        <f t="shared" si="20"/>
        <v>#DIV/0!</v>
      </c>
    </row>
    <row r="100" spans="2:12" ht="25.5" x14ac:dyDescent="0.25">
      <c r="B100" s="8"/>
      <c r="C100" s="28"/>
      <c r="D100" s="9"/>
      <c r="E100" s="8">
        <v>3432</v>
      </c>
      <c r="F100" s="50" t="s">
        <v>127</v>
      </c>
      <c r="G100" s="48">
        <v>0.41</v>
      </c>
      <c r="H100" s="48"/>
      <c r="I100" s="48"/>
      <c r="J100" s="70">
        <v>0</v>
      </c>
      <c r="K100" s="49">
        <f t="shared" si="19"/>
        <v>0</v>
      </c>
      <c r="L100" s="49" t="e">
        <f t="shared" si="20"/>
        <v>#DIV/0!</v>
      </c>
    </row>
    <row r="101" spans="2:12" x14ac:dyDescent="0.25">
      <c r="B101" s="8"/>
      <c r="C101" s="28"/>
      <c r="D101" s="9"/>
      <c r="E101" s="8">
        <v>3433</v>
      </c>
      <c r="F101" s="50" t="s">
        <v>128</v>
      </c>
      <c r="G101" s="48">
        <v>343.24</v>
      </c>
      <c r="H101" s="48"/>
      <c r="I101" s="48"/>
      <c r="J101" s="70">
        <v>265.91000000000003</v>
      </c>
      <c r="K101" s="49">
        <f t="shared" si="19"/>
        <v>77.470574525113634</v>
      </c>
      <c r="L101" s="49" t="e">
        <f t="shared" si="20"/>
        <v>#DIV/0!</v>
      </c>
    </row>
    <row r="102" spans="2:12" ht="25.5" x14ac:dyDescent="0.25">
      <c r="B102" s="8"/>
      <c r="C102" s="28">
        <v>36</v>
      </c>
      <c r="D102" s="9"/>
      <c r="E102" s="8"/>
      <c r="F102" s="50" t="s">
        <v>193</v>
      </c>
      <c r="G102" s="48">
        <v>48.44</v>
      </c>
      <c r="H102" s="48"/>
      <c r="I102" s="48">
        <v>0</v>
      </c>
      <c r="J102" s="70">
        <f>J103</f>
        <v>1444.79</v>
      </c>
      <c r="K102" s="49"/>
      <c r="L102" s="49"/>
    </row>
    <row r="103" spans="2:12" x14ac:dyDescent="0.25">
      <c r="B103" s="8"/>
      <c r="C103" s="28"/>
      <c r="D103" s="9">
        <v>363</v>
      </c>
      <c r="E103" s="8"/>
      <c r="F103" s="50" t="s">
        <v>192</v>
      </c>
      <c r="G103" s="48">
        <v>48.44</v>
      </c>
      <c r="H103" s="48"/>
      <c r="I103" s="48">
        <v>0</v>
      </c>
      <c r="J103" s="70">
        <f>J104</f>
        <v>1444.79</v>
      </c>
      <c r="K103" s="49"/>
      <c r="L103" s="49"/>
    </row>
    <row r="104" spans="2:12" ht="25.5" x14ac:dyDescent="0.25">
      <c r="B104" s="8"/>
      <c r="C104" s="28"/>
      <c r="D104" s="9"/>
      <c r="E104" s="8">
        <v>3636</v>
      </c>
      <c r="F104" s="50" t="s">
        <v>191</v>
      </c>
      <c r="G104" s="48">
        <v>48.44</v>
      </c>
      <c r="H104" s="48"/>
      <c r="I104" s="48">
        <v>0</v>
      </c>
      <c r="J104" s="70">
        <v>1444.79</v>
      </c>
      <c r="K104" s="49"/>
      <c r="L104" s="49"/>
    </row>
    <row r="105" spans="2:12" x14ac:dyDescent="0.25">
      <c r="B105" s="8"/>
      <c r="C105" s="28">
        <v>38</v>
      </c>
      <c r="D105" s="9"/>
      <c r="E105" s="8"/>
      <c r="F105" s="50" t="s">
        <v>188</v>
      </c>
      <c r="G105" s="48">
        <v>2639.1</v>
      </c>
      <c r="H105" s="48">
        <f t="shared" ref="H105:J105" si="28">H106+H107</f>
        <v>0</v>
      </c>
      <c r="I105" s="48">
        <v>500</v>
      </c>
      <c r="J105" s="48">
        <f t="shared" si="28"/>
        <v>0</v>
      </c>
      <c r="K105" s="49"/>
      <c r="L105" s="49"/>
    </row>
    <row r="106" spans="2:12" x14ac:dyDescent="0.25">
      <c r="B106" s="8"/>
      <c r="C106" s="28"/>
      <c r="D106" s="9">
        <v>381</v>
      </c>
      <c r="E106" s="8"/>
      <c r="F106" s="50" t="s">
        <v>82</v>
      </c>
      <c r="G106" s="48">
        <v>1500</v>
      </c>
      <c r="H106" s="48"/>
      <c r="I106" s="48">
        <v>0</v>
      </c>
      <c r="J106" s="70">
        <v>0</v>
      </c>
      <c r="K106" s="49"/>
      <c r="L106" s="49"/>
    </row>
    <row r="107" spans="2:12" x14ac:dyDescent="0.25">
      <c r="B107" s="8"/>
      <c r="C107" s="28"/>
      <c r="D107" s="9">
        <v>383</v>
      </c>
      <c r="E107" s="8"/>
      <c r="F107" s="50" t="s">
        <v>189</v>
      </c>
      <c r="G107" s="48">
        <v>1139.0999999999999</v>
      </c>
      <c r="H107" s="48"/>
      <c r="I107" s="48">
        <v>500</v>
      </c>
      <c r="J107" s="70">
        <v>0</v>
      </c>
      <c r="K107" s="49"/>
      <c r="L107" s="49"/>
    </row>
    <row r="108" spans="2:12" x14ac:dyDescent="0.25">
      <c r="B108" s="8"/>
      <c r="C108" s="28"/>
      <c r="D108" s="9"/>
      <c r="E108" s="8"/>
      <c r="F108" s="50"/>
      <c r="G108" s="48"/>
      <c r="H108" s="48"/>
      <c r="I108" s="48"/>
      <c r="J108" s="70"/>
      <c r="K108" s="49"/>
      <c r="L108" s="49"/>
    </row>
    <row r="109" spans="2:12" x14ac:dyDescent="0.25">
      <c r="B109" s="10">
        <v>4</v>
      </c>
      <c r="C109" s="11"/>
      <c r="D109" s="11"/>
      <c r="E109" s="11"/>
      <c r="F109" s="26" t="s">
        <v>6</v>
      </c>
      <c r="G109" s="48">
        <v>104413.23</v>
      </c>
      <c r="H109" s="48"/>
      <c r="I109" s="48">
        <v>42100</v>
      </c>
      <c r="J109" s="48">
        <f>J112+J125+J111</f>
        <v>21783.35</v>
      </c>
      <c r="K109" s="49">
        <f t="shared" si="19"/>
        <v>20.862633978471884</v>
      </c>
      <c r="L109" s="49">
        <f t="shared" si="20"/>
        <v>51.741923990498805</v>
      </c>
    </row>
    <row r="110" spans="2:12" ht="25.5" x14ac:dyDescent="0.25">
      <c r="B110" s="10"/>
      <c r="C110" s="11">
        <v>41</v>
      </c>
      <c r="D110" s="11"/>
      <c r="E110" s="11"/>
      <c r="F110" s="26" t="s">
        <v>190</v>
      </c>
      <c r="G110" s="48"/>
      <c r="H110" s="48"/>
      <c r="I110" s="48">
        <f>I111</f>
        <v>0</v>
      </c>
      <c r="J110" s="48"/>
      <c r="K110" s="49"/>
      <c r="L110" s="49"/>
    </row>
    <row r="111" spans="2:12" x14ac:dyDescent="0.25">
      <c r="B111" s="10"/>
      <c r="C111" s="11"/>
      <c r="D111" s="11">
        <v>412</v>
      </c>
      <c r="E111" s="11"/>
      <c r="F111" s="26" t="s">
        <v>194</v>
      </c>
      <c r="G111" s="48">
        <v>101.73</v>
      </c>
      <c r="H111" s="48"/>
      <c r="I111" s="48"/>
      <c r="J111" s="48">
        <v>0</v>
      </c>
      <c r="K111" s="49"/>
      <c r="L111" s="49"/>
    </row>
    <row r="112" spans="2:12" x14ac:dyDescent="0.25">
      <c r="B112" s="12"/>
      <c r="C112" s="12">
        <v>42</v>
      </c>
      <c r="D112" s="12"/>
      <c r="E112" s="12"/>
      <c r="F112" s="27" t="s">
        <v>129</v>
      </c>
      <c r="G112" s="48">
        <v>65488.959999999999</v>
      </c>
      <c r="H112" s="48"/>
      <c r="I112" s="48">
        <v>2100</v>
      </c>
      <c r="J112" s="48">
        <f>J113+J115+J122+J124</f>
        <v>21783.35</v>
      </c>
      <c r="K112" s="49">
        <f t="shared" si="19"/>
        <v>33.262629304236924</v>
      </c>
      <c r="L112" s="49">
        <f t="shared" si="20"/>
        <v>1037.3023809523809</v>
      </c>
    </row>
    <row r="113" spans="2:12" x14ac:dyDescent="0.25">
      <c r="B113" s="12"/>
      <c r="C113" s="12"/>
      <c r="D113" s="8">
        <v>421</v>
      </c>
      <c r="E113" s="8"/>
      <c r="F113" s="13" t="s">
        <v>130</v>
      </c>
      <c r="G113" s="48">
        <f>SUM(G114)</f>
        <v>0</v>
      </c>
      <c r="H113" s="48"/>
      <c r="I113" s="48">
        <f t="shared" ref="I113:J113" si="29">SUM(I114)</f>
        <v>0</v>
      </c>
      <c r="J113" s="48">
        <f t="shared" si="29"/>
        <v>0</v>
      </c>
      <c r="K113" s="49" t="e">
        <f t="shared" si="19"/>
        <v>#DIV/0!</v>
      </c>
      <c r="L113" s="49" t="e">
        <f t="shared" si="20"/>
        <v>#DIV/0!</v>
      </c>
    </row>
    <row r="114" spans="2:12" x14ac:dyDescent="0.25">
      <c r="B114" s="12"/>
      <c r="C114" s="12"/>
      <c r="D114" s="8"/>
      <c r="E114" s="8">
        <v>4212</v>
      </c>
      <c r="F114" s="13" t="s">
        <v>131</v>
      </c>
      <c r="G114" s="48"/>
      <c r="H114" s="5"/>
      <c r="I114" s="6"/>
      <c r="J114" s="70">
        <v>0</v>
      </c>
      <c r="K114" s="49" t="e">
        <f t="shared" si="19"/>
        <v>#DIV/0!</v>
      </c>
      <c r="L114" s="49" t="e">
        <f t="shared" si="20"/>
        <v>#DIV/0!</v>
      </c>
    </row>
    <row r="115" spans="2:12" x14ac:dyDescent="0.25">
      <c r="B115" s="12"/>
      <c r="C115" s="12"/>
      <c r="D115" s="8">
        <v>422</v>
      </c>
      <c r="E115" s="8"/>
      <c r="F115" s="13" t="s">
        <v>132</v>
      </c>
      <c r="G115" s="48">
        <v>36572</v>
      </c>
      <c r="H115" s="48"/>
      <c r="I115" s="48">
        <v>0</v>
      </c>
      <c r="J115" s="48">
        <f t="shared" ref="J115" si="30">SUM(J116,J117,J118,J119,J120,J121)</f>
        <v>21783.35</v>
      </c>
      <c r="K115" s="49">
        <f t="shared" si="19"/>
        <v>59.562916985672096</v>
      </c>
      <c r="L115" s="49" t="e">
        <f t="shared" si="20"/>
        <v>#DIV/0!</v>
      </c>
    </row>
    <row r="116" spans="2:12" x14ac:dyDescent="0.25">
      <c r="B116" s="12"/>
      <c r="C116" s="12"/>
      <c r="D116" s="8"/>
      <c r="E116" s="8">
        <v>4221</v>
      </c>
      <c r="F116" s="13" t="s">
        <v>133</v>
      </c>
      <c r="G116" s="48">
        <v>11718.74</v>
      </c>
      <c r="H116" s="5"/>
      <c r="I116" s="6">
        <v>21000</v>
      </c>
      <c r="J116" s="70">
        <v>7638.79</v>
      </c>
      <c r="K116" s="49">
        <f t="shared" si="19"/>
        <v>65.184396957352078</v>
      </c>
      <c r="L116" s="49">
        <f t="shared" si="20"/>
        <v>36.375190476190475</v>
      </c>
    </row>
    <row r="117" spans="2:12" x14ac:dyDescent="0.25">
      <c r="B117" s="12"/>
      <c r="C117" s="12"/>
      <c r="D117" s="8"/>
      <c r="E117" s="8">
        <v>4222</v>
      </c>
      <c r="F117" s="13" t="s">
        <v>134</v>
      </c>
      <c r="G117" s="48"/>
      <c r="H117" s="5"/>
      <c r="I117" s="6"/>
      <c r="J117" s="70">
        <v>0</v>
      </c>
      <c r="K117" s="49" t="e">
        <f t="shared" si="19"/>
        <v>#DIV/0!</v>
      </c>
      <c r="L117" s="49" t="e">
        <f t="shared" si="20"/>
        <v>#DIV/0!</v>
      </c>
    </row>
    <row r="118" spans="2:12" x14ac:dyDescent="0.25">
      <c r="B118" s="12"/>
      <c r="C118" s="12"/>
      <c r="D118" s="8"/>
      <c r="E118" s="8">
        <v>4223</v>
      </c>
      <c r="F118" s="13" t="s">
        <v>135</v>
      </c>
      <c r="G118" s="48">
        <v>1400.44</v>
      </c>
      <c r="H118" s="5"/>
      <c r="I118" s="6"/>
      <c r="J118" s="70">
        <v>0</v>
      </c>
      <c r="K118" s="49">
        <f t="shared" si="19"/>
        <v>0</v>
      </c>
      <c r="L118" s="49" t="e">
        <f t="shared" si="20"/>
        <v>#DIV/0!</v>
      </c>
    </row>
    <row r="119" spans="2:12" x14ac:dyDescent="0.25">
      <c r="B119" s="12"/>
      <c r="C119" s="12"/>
      <c r="D119" s="8"/>
      <c r="E119" s="8">
        <v>4224</v>
      </c>
      <c r="F119" s="13" t="s">
        <v>136</v>
      </c>
      <c r="G119" s="48">
        <v>23212.83</v>
      </c>
      <c r="H119" s="5"/>
      <c r="I119" s="6">
        <v>19000</v>
      </c>
      <c r="J119" s="70">
        <v>14144.56</v>
      </c>
      <c r="K119" s="49">
        <f t="shared" si="19"/>
        <v>60.934233352848402</v>
      </c>
      <c r="L119" s="49">
        <f t="shared" si="20"/>
        <v>74.445052631578946</v>
      </c>
    </row>
    <row r="120" spans="2:12" x14ac:dyDescent="0.25">
      <c r="B120" s="12"/>
      <c r="C120" s="12"/>
      <c r="D120" s="8"/>
      <c r="E120" s="8">
        <v>4225</v>
      </c>
      <c r="F120" s="13" t="s">
        <v>137</v>
      </c>
      <c r="G120" s="48"/>
      <c r="H120" s="5"/>
      <c r="I120" s="6"/>
      <c r="J120" s="49"/>
      <c r="K120" s="49" t="e">
        <f t="shared" si="19"/>
        <v>#DIV/0!</v>
      </c>
      <c r="L120" s="49" t="e">
        <f t="shared" si="20"/>
        <v>#DIV/0!</v>
      </c>
    </row>
    <row r="121" spans="2:12" x14ac:dyDescent="0.25">
      <c r="B121" s="12"/>
      <c r="C121" s="12"/>
      <c r="D121" s="8"/>
      <c r="E121" s="8">
        <v>4227</v>
      </c>
      <c r="F121" s="13" t="s">
        <v>138</v>
      </c>
      <c r="G121" s="48">
        <v>239.99</v>
      </c>
      <c r="H121" s="5"/>
      <c r="I121" s="6"/>
      <c r="J121" s="49">
        <v>0</v>
      </c>
      <c r="K121" s="49">
        <f t="shared" si="19"/>
        <v>0</v>
      </c>
      <c r="L121" s="49" t="e">
        <f t="shared" si="20"/>
        <v>#DIV/0!</v>
      </c>
    </row>
    <row r="122" spans="2:12" x14ac:dyDescent="0.25">
      <c r="B122" s="12"/>
      <c r="C122" s="12"/>
      <c r="D122" s="8">
        <v>423</v>
      </c>
      <c r="E122" s="8"/>
      <c r="F122" s="13" t="s">
        <v>139</v>
      </c>
      <c r="G122" s="48">
        <v>20366.96</v>
      </c>
      <c r="H122" s="48"/>
      <c r="I122" s="48">
        <v>0</v>
      </c>
      <c r="J122" s="48">
        <v>0</v>
      </c>
      <c r="K122" s="49">
        <f t="shared" si="19"/>
        <v>0</v>
      </c>
      <c r="L122" s="49" t="e">
        <f t="shared" si="20"/>
        <v>#DIV/0!</v>
      </c>
    </row>
    <row r="123" spans="2:12" x14ac:dyDescent="0.25">
      <c r="B123" s="12"/>
      <c r="C123" s="12"/>
      <c r="D123" s="8"/>
      <c r="E123" s="8">
        <v>4231</v>
      </c>
      <c r="F123" s="13" t="s">
        <v>140</v>
      </c>
      <c r="G123" s="48">
        <v>20366.96</v>
      </c>
      <c r="H123" s="5"/>
      <c r="I123" s="6"/>
      <c r="J123" s="49">
        <v>0</v>
      </c>
      <c r="K123" s="49">
        <f t="shared" si="19"/>
        <v>0</v>
      </c>
      <c r="L123" s="49" t="e">
        <f t="shared" si="20"/>
        <v>#DIV/0!</v>
      </c>
    </row>
    <row r="124" spans="2:12" x14ac:dyDescent="0.25">
      <c r="B124" s="12"/>
      <c r="C124" s="12"/>
      <c r="D124" s="8">
        <v>426</v>
      </c>
      <c r="E124" s="8"/>
      <c r="F124" s="13" t="s">
        <v>195</v>
      </c>
      <c r="G124" s="48">
        <v>8550</v>
      </c>
      <c r="H124" s="5"/>
      <c r="I124" s="65">
        <v>0</v>
      </c>
      <c r="J124" s="49">
        <v>0</v>
      </c>
      <c r="K124" s="49">
        <f t="shared" si="19"/>
        <v>0</v>
      </c>
      <c r="L124" s="49"/>
    </row>
    <row r="125" spans="2:12" x14ac:dyDescent="0.25">
      <c r="B125" s="12"/>
      <c r="C125" s="12">
        <v>45</v>
      </c>
      <c r="D125" s="8"/>
      <c r="E125" s="8"/>
      <c r="F125" s="13" t="s">
        <v>141</v>
      </c>
      <c r="G125" s="48">
        <v>38822.54</v>
      </c>
      <c r="H125" s="48">
        <f t="shared" ref="H125" si="31">SUM(H126,H127)</f>
        <v>0</v>
      </c>
      <c r="I125" s="48">
        <v>3300</v>
      </c>
      <c r="J125" s="48">
        <v>0</v>
      </c>
      <c r="K125" s="49">
        <f t="shared" si="19"/>
        <v>0</v>
      </c>
      <c r="L125" s="49">
        <f t="shared" si="20"/>
        <v>0</v>
      </c>
    </row>
    <row r="126" spans="2:12" x14ac:dyDescent="0.25">
      <c r="B126" s="12"/>
      <c r="C126" s="12"/>
      <c r="D126" s="8">
        <v>452</v>
      </c>
      <c r="E126" s="8"/>
      <c r="F126" s="13" t="s">
        <v>142</v>
      </c>
      <c r="G126" s="48">
        <v>37903.79</v>
      </c>
      <c r="H126" s="48"/>
      <c r="I126" s="48">
        <v>0</v>
      </c>
      <c r="J126" s="49"/>
      <c r="K126" s="49">
        <f t="shared" si="19"/>
        <v>0</v>
      </c>
      <c r="L126" s="49" t="e">
        <f t="shared" si="20"/>
        <v>#DIV/0!</v>
      </c>
    </row>
    <row r="127" spans="2:12" x14ac:dyDescent="0.25">
      <c r="B127" s="12"/>
      <c r="C127" s="12"/>
      <c r="D127" s="8">
        <v>453</v>
      </c>
      <c r="E127" s="8"/>
      <c r="F127" s="13" t="s">
        <v>143</v>
      </c>
      <c r="G127" s="48">
        <v>0</v>
      </c>
      <c r="H127" s="48"/>
      <c r="I127" s="48">
        <v>0</v>
      </c>
      <c r="J127" s="48">
        <v>0</v>
      </c>
      <c r="K127" s="49" t="e">
        <f t="shared" si="19"/>
        <v>#DIV/0!</v>
      </c>
      <c r="L127" s="49" t="e">
        <f t="shared" si="20"/>
        <v>#DIV/0!</v>
      </c>
    </row>
    <row r="128" spans="2:12" x14ac:dyDescent="0.25">
      <c r="B128" s="12"/>
      <c r="C128" s="12"/>
      <c r="D128" s="8">
        <v>454</v>
      </c>
      <c r="E128" s="8"/>
      <c r="F128" s="13" t="s">
        <v>196</v>
      </c>
      <c r="G128" s="48">
        <v>918.75</v>
      </c>
      <c r="H128" s="48"/>
      <c r="I128" s="48"/>
      <c r="J128" s="48"/>
      <c r="K128" s="49">
        <f t="shared" si="19"/>
        <v>0</v>
      </c>
      <c r="L128" s="49"/>
    </row>
    <row r="129" spans="2:12" x14ac:dyDescent="0.25">
      <c r="B129" s="32"/>
      <c r="C129" s="32"/>
      <c r="D129" s="32"/>
      <c r="E129" s="32">
        <v>922</v>
      </c>
      <c r="F129" s="32"/>
      <c r="G129" s="56">
        <v>4020451.38</v>
      </c>
      <c r="H129" s="56">
        <f t="shared" ref="H129" si="32">H10-H53</f>
        <v>0</v>
      </c>
      <c r="I129" s="56">
        <v>684608.28</v>
      </c>
      <c r="J129" s="56">
        <v>-74996.900000000373</v>
      </c>
      <c r="K129" s="49">
        <f t="shared" si="19"/>
        <v>-1.8653850752449685</v>
      </c>
      <c r="L129" s="49">
        <f t="shared" si="20"/>
        <v>-10.954717053670512</v>
      </c>
    </row>
  </sheetData>
  <mergeCells count="7">
    <mergeCell ref="B8:F8"/>
    <mergeCell ref="B9:F9"/>
    <mergeCell ref="B51:F51"/>
    <mergeCell ref="B52:F52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topLeftCell="A25" workbookViewId="0">
      <selection activeCell="F14" sqref="F14"/>
    </sheetView>
  </sheetViews>
  <sheetFormatPr defaultRowHeight="15" x14ac:dyDescent="0.25"/>
  <cols>
    <col min="2" max="2" width="40.4257812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3" t="s">
        <v>39</v>
      </c>
      <c r="C2" s="103"/>
      <c r="D2" s="103"/>
      <c r="E2" s="103"/>
      <c r="F2" s="103"/>
      <c r="G2" s="103"/>
      <c r="H2" s="103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6" t="s">
        <v>7</v>
      </c>
      <c r="C4" s="46" t="s">
        <v>65</v>
      </c>
      <c r="D4" s="46" t="s">
        <v>218</v>
      </c>
      <c r="E4" s="46" t="s">
        <v>219</v>
      </c>
      <c r="F4" s="46" t="s">
        <v>217</v>
      </c>
      <c r="G4" s="46" t="s">
        <v>16</v>
      </c>
      <c r="H4" s="46" t="s">
        <v>48</v>
      </c>
    </row>
    <row r="5" spans="2:8" x14ac:dyDescent="0.25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18</v>
      </c>
      <c r="H5" s="46" t="s">
        <v>19</v>
      </c>
    </row>
    <row r="6" spans="2:8" x14ac:dyDescent="0.25">
      <c r="B6" s="7" t="s">
        <v>38</v>
      </c>
      <c r="C6" s="48">
        <v>3689148.58</v>
      </c>
      <c r="D6" s="48"/>
      <c r="E6" s="48">
        <f t="shared" ref="E6" si="0">E7+E9+E11+E14+E17+E19</f>
        <v>4747063.62</v>
      </c>
      <c r="F6" s="48">
        <f>F7+F9+F11+F14+F17+F19+F21</f>
        <v>5220343.05</v>
      </c>
      <c r="G6" s="49">
        <f>F6/C6*100</f>
        <v>141.50536192283153</v>
      </c>
      <c r="H6" s="49">
        <f>F6/E6*100</f>
        <v>109.96994074412679</v>
      </c>
    </row>
    <row r="7" spans="2:8" x14ac:dyDescent="0.25">
      <c r="B7" s="7" t="s">
        <v>36</v>
      </c>
      <c r="C7" s="48">
        <v>48444</v>
      </c>
      <c r="D7" s="48"/>
      <c r="E7" s="48">
        <v>77153</v>
      </c>
      <c r="F7" s="57">
        <v>77153</v>
      </c>
      <c r="G7" s="49">
        <f t="shared" ref="G7:G40" si="1">F7/C7*100</f>
        <v>159.26224093799027</v>
      </c>
      <c r="H7" s="49">
        <f t="shared" ref="H7:H40" si="2">F7/E7*100</f>
        <v>100</v>
      </c>
    </row>
    <row r="8" spans="2:8" x14ac:dyDescent="0.25">
      <c r="B8" s="36" t="s">
        <v>35</v>
      </c>
      <c r="C8" s="48">
        <v>48444</v>
      </c>
      <c r="D8" s="48"/>
      <c r="E8" s="48">
        <v>77153</v>
      </c>
      <c r="F8" s="54">
        <v>77153</v>
      </c>
      <c r="G8" s="49">
        <f t="shared" si="1"/>
        <v>159.26224093799027</v>
      </c>
      <c r="H8" s="49">
        <f t="shared" si="2"/>
        <v>100</v>
      </c>
    </row>
    <row r="9" spans="2:8" x14ac:dyDescent="0.25">
      <c r="B9" s="7" t="s">
        <v>31</v>
      </c>
      <c r="C9" s="48">
        <v>1776833.26</v>
      </c>
      <c r="D9" s="48"/>
      <c r="E9" s="48">
        <v>2111500</v>
      </c>
      <c r="F9" s="48">
        <v>1942868.18</v>
      </c>
      <c r="G9" s="49">
        <f t="shared" si="1"/>
        <v>109.34442886329133</v>
      </c>
      <c r="H9" s="49">
        <f t="shared" si="2"/>
        <v>92.013648117452036</v>
      </c>
    </row>
    <row r="10" spans="2:8" x14ac:dyDescent="0.25">
      <c r="B10" s="34">
        <v>0</v>
      </c>
      <c r="C10" s="48">
        <v>1776833.26</v>
      </c>
      <c r="D10" s="48"/>
      <c r="E10" s="48">
        <v>2111500</v>
      </c>
      <c r="F10" s="54">
        <v>1942868.18</v>
      </c>
      <c r="G10" s="49">
        <f t="shared" si="1"/>
        <v>109.34442886329133</v>
      </c>
      <c r="H10" s="49">
        <f t="shared" si="2"/>
        <v>92.013648117452036</v>
      </c>
    </row>
    <row r="11" spans="2:8" x14ac:dyDescent="0.25">
      <c r="B11" s="7" t="s">
        <v>148</v>
      </c>
      <c r="C11" s="48">
        <v>1745563.48</v>
      </c>
      <c r="D11" s="48"/>
      <c r="E11" s="48">
        <v>2498010.62</v>
      </c>
      <c r="F11" s="48">
        <f>SUM(F12:F14)</f>
        <v>2468029.92</v>
      </c>
      <c r="G11" s="49">
        <f t="shared" si="1"/>
        <v>141.38872337086246</v>
      </c>
      <c r="H11" s="49">
        <f t="shared" si="2"/>
        <v>98.799816951939135</v>
      </c>
    </row>
    <row r="12" spans="2:8" x14ac:dyDescent="0.25">
      <c r="B12" s="14" t="s">
        <v>149</v>
      </c>
      <c r="C12" s="60">
        <v>1718491.13</v>
      </c>
      <c r="D12" s="48"/>
      <c r="E12" s="48">
        <v>2470000</v>
      </c>
      <c r="F12" s="49">
        <v>2437702.7999999998</v>
      </c>
      <c r="G12" s="49">
        <f t="shared" si="1"/>
        <v>141.85134607008416</v>
      </c>
      <c r="H12" s="49">
        <f t="shared" si="2"/>
        <v>98.692421052631573</v>
      </c>
    </row>
    <row r="13" spans="2:8" x14ac:dyDescent="0.25">
      <c r="B13" s="14" t="s">
        <v>150</v>
      </c>
      <c r="C13" s="60">
        <v>27072.35</v>
      </c>
      <c r="D13" s="48"/>
      <c r="E13" s="48">
        <v>28010.62</v>
      </c>
      <c r="F13" s="70">
        <v>28010.62</v>
      </c>
      <c r="G13" s="49">
        <f t="shared" si="1"/>
        <v>103.46578704840917</v>
      </c>
      <c r="H13" s="49">
        <f t="shared" si="2"/>
        <v>100</v>
      </c>
    </row>
    <row r="14" spans="2:8" x14ac:dyDescent="0.25">
      <c r="B14" s="58" t="s">
        <v>151</v>
      </c>
      <c r="C14" s="48">
        <v>118247.67999999999</v>
      </c>
      <c r="D14" s="48"/>
      <c r="E14" s="48">
        <v>58300</v>
      </c>
      <c r="F14" s="48">
        <v>2316.5</v>
      </c>
      <c r="G14" s="49">
        <f t="shared" si="1"/>
        <v>1.9590236358125588</v>
      </c>
      <c r="H14" s="49">
        <f t="shared" si="2"/>
        <v>3.9734133790737562</v>
      </c>
    </row>
    <row r="15" spans="2:8" x14ac:dyDescent="0.25">
      <c r="B15" s="14" t="s">
        <v>152</v>
      </c>
      <c r="C15" s="48">
        <v>118247.67999999999</v>
      </c>
      <c r="D15" s="48"/>
      <c r="E15" s="48">
        <v>58300</v>
      </c>
      <c r="F15" s="48"/>
      <c r="G15" s="49">
        <f t="shared" si="1"/>
        <v>0</v>
      </c>
      <c r="H15" s="49">
        <f t="shared" si="2"/>
        <v>0</v>
      </c>
    </row>
    <row r="16" spans="2:8" x14ac:dyDescent="0.25">
      <c r="B16" s="14" t="s">
        <v>153</v>
      </c>
      <c r="C16" s="60"/>
      <c r="D16" s="48"/>
      <c r="E16" s="48"/>
      <c r="F16" s="48"/>
      <c r="G16" s="49" t="e">
        <f t="shared" si="1"/>
        <v>#DIV/0!</v>
      </c>
      <c r="H16" s="49" t="e">
        <f t="shared" si="2"/>
        <v>#DIV/0!</v>
      </c>
    </row>
    <row r="17" spans="2:8" x14ac:dyDescent="0.25">
      <c r="B17" s="59" t="s">
        <v>154</v>
      </c>
      <c r="C17" s="48">
        <f>C18</f>
        <v>0</v>
      </c>
      <c r="D17" s="48">
        <f t="shared" ref="D17:F17" si="3">D18</f>
        <v>0</v>
      </c>
      <c r="E17" s="48">
        <f t="shared" si="3"/>
        <v>0</v>
      </c>
      <c r="F17" s="48">
        <f t="shared" si="3"/>
        <v>0</v>
      </c>
      <c r="G17" s="49" t="e">
        <f t="shared" si="1"/>
        <v>#DIV/0!</v>
      </c>
      <c r="H17" s="49" t="e">
        <f t="shared" si="2"/>
        <v>#DIV/0!</v>
      </c>
    </row>
    <row r="18" spans="2:8" x14ac:dyDescent="0.25">
      <c r="B18" s="14" t="s">
        <v>155</v>
      </c>
      <c r="C18" s="60"/>
      <c r="D18" s="48"/>
      <c r="E18" s="48">
        <v>0</v>
      </c>
      <c r="F18" s="48">
        <v>0</v>
      </c>
      <c r="G18" s="49" t="e">
        <f t="shared" si="1"/>
        <v>#DIV/0!</v>
      </c>
      <c r="H18" s="49" t="e">
        <f t="shared" si="2"/>
        <v>#DIV/0!</v>
      </c>
    </row>
    <row r="19" spans="2:8" x14ac:dyDescent="0.25">
      <c r="B19" s="10" t="s">
        <v>156</v>
      </c>
      <c r="C19" s="48">
        <v>60.16</v>
      </c>
      <c r="D19" s="48"/>
      <c r="E19" s="48">
        <v>2100</v>
      </c>
      <c r="F19" s="48">
        <v>0</v>
      </c>
      <c r="G19" s="49">
        <f t="shared" si="1"/>
        <v>0</v>
      </c>
      <c r="H19" s="49">
        <f t="shared" si="2"/>
        <v>0</v>
      </c>
    </row>
    <row r="20" spans="2:8" ht="25.5" x14ac:dyDescent="0.25">
      <c r="B20" s="14" t="s">
        <v>157</v>
      </c>
      <c r="C20" s="48">
        <v>60.16</v>
      </c>
      <c r="D20" s="48"/>
      <c r="E20" s="48">
        <v>2100</v>
      </c>
      <c r="F20" s="48">
        <v>0</v>
      </c>
      <c r="G20" s="49">
        <f t="shared" si="1"/>
        <v>0</v>
      </c>
      <c r="H20" s="49">
        <f t="shared" si="2"/>
        <v>0</v>
      </c>
    </row>
    <row r="21" spans="2:8" ht="25.5" x14ac:dyDescent="0.25">
      <c r="B21" s="72" t="s">
        <v>224</v>
      </c>
      <c r="C21" s="48"/>
      <c r="D21" s="48"/>
      <c r="E21" s="48"/>
      <c r="F21" s="48">
        <v>729975.45</v>
      </c>
      <c r="G21" s="49"/>
      <c r="H21" s="49"/>
    </row>
    <row r="22" spans="2:8" x14ac:dyDescent="0.25">
      <c r="B22" s="14" t="s">
        <v>225</v>
      </c>
      <c r="C22" s="48"/>
      <c r="D22" s="48"/>
      <c r="E22" s="48"/>
      <c r="F22" s="48">
        <v>729975.45</v>
      </c>
      <c r="G22" s="49"/>
      <c r="H22" s="49"/>
    </row>
    <row r="23" spans="2:8" ht="15.75" customHeight="1" x14ac:dyDescent="0.25">
      <c r="B23" s="7" t="s">
        <v>37</v>
      </c>
      <c r="C23" s="48">
        <v>4020451.38</v>
      </c>
      <c r="D23" s="48"/>
      <c r="E23" s="48">
        <f>E24+E26+E28+E32+E35+E37</f>
        <v>4747063.62</v>
      </c>
      <c r="F23" s="48">
        <f>F24+F26+F28+F32+F35+F37</f>
        <v>4610731.7</v>
      </c>
      <c r="G23" s="49">
        <f t="shared" si="1"/>
        <v>114.68194150876663</v>
      </c>
      <c r="H23" s="49">
        <f t="shared" si="2"/>
        <v>97.128078936511073</v>
      </c>
    </row>
    <row r="24" spans="2:8" ht="15.75" customHeight="1" x14ac:dyDescent="0.25">
      <c r="B24" s="7" t="s">
        <v>36</v>
      </c>
      <c r="C24" s="48">
        <f>C25</f>
        <v>48444</v>
      </c>
      <c r="D24" s="48"/>
      <c r="E24" s="48">
        <v>77153</v>
      </c>
      <c r="F24" s="48">
        <v>77153</v>
      </c>
      <c r="G24" s="49">
        <f t="shared" si="1"/>
        <v>159.26224093799027</v>
      </c>
      <c r="H24" s="49">
        <f t="shared" si="2"/>
        <v>100</v>
      </c>
    </row>
    <row r="25" spans="2:8" x14ac:dyDescent="0.25">
      <c r="B25" s="36" t="s">
        <v>35</v>
      </c>
      <c r="C25" s="60">
        <v>48444</v>
      </c>
      <c r="D25" s="48"/>
      <c r="E25" s="48">
        <v>77153</v>
      </c>
      <c r="F25" s="71">
        <v>77153</v>
      </c>
      <c r="G25" s="49">
        <f t="shared" si="1"/>
        <v>159.26224093799027</v>
      </c>
      <c r="H25" s="49">
        <f t="shared" si="2"/>
        <v>100</v>
      </c>
    </row>
    <row r="26" spans="2:8" x14ac:dyDescent="0.25">
      <c r="B26" s="26" t="s">
        <v>31</v>
      </c>
      <c r="C26" s="48">
        <v>2226323.58</v>
      </c>
      <c r="D26" s="48"/>
      <c r="E26" s="48">
        <v>2111500</v>
      </c>
      <c r="F26" s="48">
        <v>1942868.18</v>
      </c>
      <c r="G26" s="49">
        <f t="shared" si="1"/>
        <v>87.268005309452818</v>
      </c>
      <c r="H26" s="49">
        <f t="shared" si="2"/>
        <v>92.013648117452036</v>
      </c>
    </row>
    <row r="27" spans="2:8" x14ac:dyDescent="0.25">
      <c r="B27" s="9" t="s">
        <v>158</v>
      </c>
      <c r="C27" s="48">
        <v>2226323.58</v>
      </c>
      <c r="D27" s="48"/>
      <c r="E27" s="48">
        <v>1426891.75</v>
      </c>
      <c r="F27" s="71">
        <v>1942868.18</v>
      </c>
      <c r="G27" s="49">
        <f t="shared" si="1"/>
        <v>87.268005309452818</v>
      </c>
      <c r="H27" s="49">
        <f t="shared" si="2"/>
        <v>136.16086714356572</v>
      </c>
    </row>
    <row r="28" spans="2:8" x14ac:dyDescent="0.25">
      <c r="B28" s="10" t="s">
        <v>148</v>
      </c>
      <c r="C28" s="48">
        <v>1745623.64</v>
      </c>
      <c r="D28" s="48"/>
      <c r="E28" s="48">
        <f t="shared" ref="E28" si="4">E29+E30+E31</f>
        <v>2498010.62</v>
      </c>
      <c r="F28" s="48">
        <v>2588394.02</v>
      </c>
      <c r="G28" s="49">
        <f t="shared" si="1"/>
        <v>148.27904255467118</v>
      </c>
      <c r="H28" s="49">
        <f t="shared" si="2"/>
        <v>103.6182152019834</v>
      </c>
    </row>
    <row r="29" spans="2:8" x14ac:dyDescent="0.25">
      <c r="B29" s="9" t="s">
        <v>159</v>
      </c>
      <c r="C29" s="60"/>
      <c r="D29" s="48"/>
      <c r="E29" s="48"/>
      <c r="F29" s="71">
        <v>0</v>
      </c>
      <c r="G29" s="49" t="e">
        <f t="shared" si="1"/>
        <v>#DIV/0!</v>
      </c>
      <c r="H29" s="49" t="e">
        <f t="shared" si="2"/>
        <v>#DIV/0!</v>
      </c>
    </row>
    <row r="30" spans="2:8" x14ac:dyDescent="0.25">
      <c r="B30" s="9" t="s">
        <v>160</v>
      </c>
      <c r="C30" s="60">
        <v>1718551.29</v>
      </c>
      <c r="D30" s="48"/>
      <c r="E30" s="48">
        <v>2470000</v>
      </c>
      <c r="F30" s="71">
        <v>2560383.4</v>
      </c>
      <c r="G30" s="49">
        <f t="shared" si="1"/>
        <v>148.98498606928396</v>
      </c>
      <c r="H30" s="49">
        <f t="shared" si="2"/>
        <v>103.65924696356275</v>
      </c>
    </row>
    <row r="31" spans="2:8" x14ac:dyDescent="0.25">
      <c r="B31" s="9" t="s">
        <v>150</v>
      </c>
      <c r="C31" s="60">
        <v>27072.35</v>
      </c>
      <c r="D31" s="48"/>
      <c r="E31" s="48">
        <v>28010.62</v>
      </c>
      <c r="F31" s="71">
        <v>28010.62</v>
      </c>
      <c r="G31" s="49">
        <f t="shared" si="1"/>
        <v>103.46578704840917</v>
      </c>
      <c r="H31" s="49">
        <f t="shared" si="2"/>
        <v>100</v>
      </c>
    </row>
    <row r="32" spans="2:8" x14ac:dyDescent="0.25">
      <c r="B32" s="10" t="s">
        <v>151</v>
      </c>
      <c r="C32" s="48">
        <v>0</v>
      </c>
      <c r="D32" s="48"/>
      <c r="E32" s="48">
        <f t="shared" ref="E32" si="5">E33+E34</f>
        <v>58300</v>
      </c>
      <c r="F32" s="48">
        <v>2316.5</v>
      </c>
      <c r="G32" s="49" t="e">
        <f t="shared" si="1"/>
        <v>#DIV/0!</v>
      </c>
      <c r="H32" s="49">
        <f t="shared" si="2"/>
        <v>3.9734133790737562</v>
      </c>
    </row>
    <row r="33" spans="2:8" x14ac:dyDescent="0.25">
      <c r="B33" s="9" t="s">
        <v>161</v>
      </c>
      <c r="C33" s="60">
        <v>118247.67999999999</v>
      </c>
      <c r="D33" s="48"/>
      <c r="E33" s="48">
        <v>58300</v>
      </c>
      <c r="F33" s="48">
        <v>0</v>
      </c>
      <c r="G33" s="49">
        <f t="shared" si="1"/>
        <v>0</v>
      </c>
      <c r="H33" s="49">
        <f t="shared" si="2"/>
        <v>0</v>
      </c>
    </row>
    <row r="34" spans="2:8" x14ac:dyDescent="0.25">
      <c r="B34" s="14" t="s">
        <v>153</v>
      </c>
      <c r="C34" s="60"/>
      <c r="D34" s="48"/>
      <c r="E34" s="48"/>
      <c r="F34" s="71"/>
      <c r="G34" s="49" t="e">
        <f t="shared" si="1"/>
        <v>#DIV/0!</v>
      </c>
      <c r="H34" s="49" t="e">
        <f t="shared" si="2"/>
        <v>#DIV/0!</v>
      </c>
    </row>
    <row r="35" spans="2:8" x14ac:dyDescent="0.25">
      <c r="B35" s="59" t="s">
        <v>154</v>
      </c>
      <c r="C35" s="48">
        <f>C36</f>
        <v>0</v>
      </c>
      <c r="D35" s="48">
        <f t="shared" ref="D35:E35" si="6">D36</f>
        <v>0</v>
      </c>
      <c r="E35" s="48">
        <f t="shared" si="6"/>
        <v>0</v>
      </c>
      <c r="F35" s="48">
        <v>0</v>
      </c>
      <c r="G35" s="49" t="e">
        <f t="shared" si="1"/>
        <v>#DIV/0!</v>
      </c>
      <c r="H35" s="49" t="e">
        <f t="shared" si="2"/>
        <v>#DIV/0!</v>
      </c>
    </row>
    <row r="36" spans="2:8" x14ac:dyDescent="0.25">
      <c r="B36" s="14" t="s">
        <v>155</v>
      </c>
      <c r="C36" s="60"/>
      <c r="D36" s="48"/>
      <c r="E36" s="48">
        <v>0</v>
      </c>
      <c r="F36" s="71">
        <v>0</v>
      </c>
      <c r="G36" s="49" t="e">
        <f t="shared" si="1"/>
        <v>#DIV/0!</v>
      </c>
      <c r="H36" s="49" t="e">
        <f t="shared" si="2"/>
        <v>#DIV/0!</v>
      </c>
    </row>
    <row r="37" spans="2:8" x14ac:dyDescent="0.25">
      <c r="B37" s="10" t="s">
        <v>156</v>
      </c>
      <c r="C37" s="48">
        <v>60.16</v>
      </c>
      <c r="D37" s="48"/>
      <c r="E37" s="48">
        <v>2100</v>
      </c>
      <c r="F37" s="48">
        <v>0</v>
      </c>
      <c r="G37" s="49">
        <f t="shared" si="1"/>
        <v>0</v>
      </c>
      <c r="H37" s="49">
        <f t="shared" si="2"/>
        <v>0</v>
      </c>
    </row>
    <row r="38" spans="2:8" ht="25.5" x14ac:dyDescent="0.25">
      <c r="B38" s="14" t="s">
        <v>157</v>
      </c>
      <c r="C38" s="60">
        <v>60.16</v>
      </c>
      <c r="D38" s="48"/>
      <c r="E38" s="48">
        <v>2100</v>
      </c>
      <c r="F38" s="71">
        <v>0</v>
      </c>
      <c r="G38" s="49">
        <f t="shared" si="1"/>
        <v>0</v>
      </c>
      <c r="H38" s="49">
        <f t="shared" si="2"/>
        <v>0</v>
      </c>
    </row>
    <row r="39" spans="2:8" x14ac:dyDescent="0.25">
      <c r="B39" s="39" t="s">
        <v>162</v>
      </c>
      <c r="C39" s="48">
        <v>0</v>
      </c>
      <c r="D39" s="48">
        <f>D6-D23</f>
        <v>0</v>
      </c>
      <c r="E39" s="48">
        <f>E6-E23</f>
        <v>0</v>
      </c>
      <c r="F39" s="56">
        <f>F6-F23</f>
        <v>609611.34999999963</v>
      </c>
      <c r="G39" s="49" t="e">
        <f t="shared" si="1"/>
        <v>#DIV/0!</v>
      </c>
      <c r="H39" s="49" t="e">
        <f t="shared" si="2"/>
        <v>#DIV/0!</v>
      </c>
    </row>
    <row r="40" spans="2:8" x14ac:dyDescent="0.25">
      <c r="B40" s="39" t="s">
        <v>163</v>
      </c>
      <c r="C40" s="49"/>
      <c r="D40" s="49"/>
      <c r="E40" s="32"/>
      <c r="F40" s="32"/>
      <c r="G40" s="49" t="e">
        <f t="shared" si="1"/>
        <v>#DIV/0!</v>
      </c>
      <c r="H40" s="49" t="e">
        <f t="shared" si="2"/>
        <v>#DIV/0!</v>
      </c>
    </row>
  </sheetData>
  <mergeCells count="1">
    <mergeCell ref="B2:H2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"/>
  <sheetViews>
    <sheetView workbookViewId="0">
      <selection activeCell="F8" sqref="F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3" t="s">
        <v>46</v>
      </c>
      <c r="C2" s="103"/>
      <c r="D2" s="103"/>
      <c r="E2" s="103"/>
      <c r="F2" s="103"/>
      <c r="G2" s="103"/>
      <c r="H2" s="103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67" t="s">
        <v>7</v>
      </c>
      <c r="C4" s="67" t="s">
        <v>165</v>
      </c>
      <c r="D4" s="67" t="s">
        <v>218</v>
      </c>
      <c r="E4" s="67" t="s">
        <v>219</v>
      </c>
      <c r="F4" s="67" t="s">
        <v>221</v>
      </c>
      <c r="G4" s="46" t="s">
        <v>16</v>
      </c>
      <c r="H4" s="46" t="s">
        <v>48</v>
      </c>
    </row>
    <row r="5" spans="2:8" x14ac:dyDescent="0.25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18</v>
      </c>
      <c r="H5" s="46" t="s">
        <v>19</v>
      </c>
    </row>
    <row r="6" spans="2:8" ht="15.75" customHeight="1" x14ac:dyDescent="0.25">
      <c r="B6" s="7" t="s">
        <v>37</v>
      </c>
      <c r="C6" s="48">
        <v>4020451.38</v>
      </c>
      <c r="D6" s="48"/>
      <c r="E6" s="48">
        <v>4747063.62</v>
      </c>
      <c r="F6" s="48">
        <v>4610731.7</v>
      </c>
      <c r="G6" s="49">
        <f>F6/C6*100</f>
        <v>114.68194150876663</v>
      </c>
      <c r="H6" s="49">
        <f>F6/E6*100</f>
        <v>97.128078936511073</v>
      </c>
    </row>
    <row r="7" spans="2:8" ht="15.75" customHeight="1" x14ac:dyDescent="0.25">
      <c r="B7" s="7" t="s">
        <v>164</v>
      </c>
      <c r="C7" s="48">
        <v>4020451.38</v>
      </c>
      <c r="D7" s="48"/>
      <c r="E7" s="48">
        <v>4747063.62</v>
      </c>
      <c r="F7" s="48">
        <v>4610731.7</v>
      </c>
      <c r="G7" s="49">
        <f t="shared" ref="G7:G8" si="0">F7/C7*100</f>
        <v>114.68194150876663</v>
      </c>
      <c r="H7" s="49">
        <f t="shared" ref="H7:H8" si="1">F7/E7*100</f>
        <v>97.128078936511073</v>
      </c>
    </row>
    <row r="8" spans="2:8" ht="25.5" x14ac:dyDescent="0.25">
      <c r="B8" s="14" t="s">
        <v>179</v>
      </c>
      <c r="C8" s="48">
        <v>4020451.38</v>
      </c>
      <c r="D8" s="48"/>
      <c r="E8" s="48">
        <v>4747063.62</v>
      </c>
      <c r="F8" s="48">
        <v>4610731.7</v>
      </c>
      <c r="G8" s="49">
        <f t="shared" si="0"/>
        <v>114.68194150876663</v>
      </c>
      <c r="H8" s="49">
        <f t="shared" si="1"/>
        <v>97.128078936511073</v>
      </c>
    </row>
    <row r="9" spans="2:8" x14ac:dyDescent="0.25">
      <c r="B9" s="37"/>
      <c r="C9" s="5"/>
      <c r="D9" s="5"/>
      <c r="E9" s="5"/>
      <c r="F9" s="32"/>
      <c r="G9" s="32"/>
      <c r="H9" s="3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workbookViewId="0">
      <selection activeCell="G5" sqref="G5: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7.28515625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25">
      <c r="B2" s="103" t="s">
        <v>63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2" ht="15.75" customHeight="1" x14ac:dyDescent="0.25">
      <c r="B3" s="103" t="s">
        <v>40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2:12" ht="18" x14ac:dyDescent="0.2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25">
      <c r="B5" s="130" t="s">
        <v>7</v>
      </c>
      <c r="C5" s="131"/>
      <c r="D5" s="131"/>
      <c r="E5" s="131"/>
      <c r="F5" s="132"/>
      <c r="G5" s="68" t="s">
        <v>65</v>
      </c>
      <c r="H5" s="67" t="s">
        <v>218</v>
      </c>
      <c r="I5" s="67" t="s">
        <v>219</v>
      </c>
      <c r="J5" s="68" t="s">
        <v>217</v>
      </c>
      <c r="K5" s="47" t="s">
        <v>16</v>
      </c>
      <c r="L5" s="47" t="s">
        <v>48</v>
      </c>
    </row>
    <row r="6" spans="2:12" x14ac:dyDescent="0.25">
      <c r="B6" s="130">
        <v>1</v>
      </c>
      <c r="C6" s="131"/>
      <c r="D6" s="131"/>
      <c r="E6" s="131"/>
      <c r="F6" s="132"/>
      <c r="G6" s="47">
        <v>2</v>
      </c>
      <c r="H6" s="47">
        <v>3</v>
      </c>
      <c r="I6" s="47">
        <v>4</v>
      </c>
      <c r="J6" s="47">
        <v>5</v>
      </c>
      <c r="K6" s="47" t="s">
        <v>18</v>
      </c>
      <c r="L6" s="47" t="s">
        <v>19</v>
      </c>
    </row>
    <row r="7" spans="2:12" ht="25.5" x14ac:dyDescent="0.25">
      <c r="B7" s="7">
        <v>8</v>
      </c>
      <c r="C7" s="7"/>
      <c r="D7" s="7"/>
      <c r="E7" s="7"/>
      <c r="F7" s="7" t="s">
        <v>9</v>
      </c>
      <c r="G7" s="48"/>
      <c r="H7" s="48"/>
      <c r="I7" s="48"/>
      <c r="J7" s="49"/>
      <c r="K7" s="32"/>
      <c r="L7" s="32"/>
    </row>
    <row r="8" spans="2:12" ht="25.5" x14ac:dyDescent="0.25">
      <c r="B8" s="7"/>
      <c r="C8" s="12">
        <v>81</v>
      </c>
      <c r="D8" s="12"/>
      <c r="E8" s="12"/>
      <c r="F8" s="12" t="s">
        <v>180</v>
      </c>
      <c r="G8" s="48"/>
      <c r="H8" s="48"/>
      <c r="I8" s="48"/>
      <c r="J8" s="49"/>
      <c r="K8" s="32"/>
      <c r="L8" s="32"/>
    </row>
    <row r="9" spans="2:12" ht="43.15" customHeight="1" x14ac:dyDescent="0.25">
      <c r="B9" s="7"/>
      <c r="C9" s="12"/>
      <c r="D9" s="12">
        <v>816</v>
      </c>
      <c r="E9" s="12"/>
      <c r="F9" s="12" t="s">
        <v>183</v>
      </c>
      <c r="G9" s="48"/>
      <c r="H9" s="48"/>
      <c r="I9" s="48"/>
      <c r="J9" s="49"/>
      <c r="K9" s="32"/>
      <c r="L9" s="32"/>
    </row>
    <row r="10" spans="2:12" ht="38.450000000000003" customHeight="1" x14ac:dyDescent="0.25">
      <c r="B10" s="7"/>
      <c r="C10" s="12"/>
      <c r="D10" s="12"/>
      <c r="E10" s="12">
        <v>8163</v>
      </c>
      <c r="F10" s="12" t="s">
        <v>184</v>
      </c>
      <c r="G10" s="48"/>
      <c r="H10" s="48"/>
      <c r="I10" s="48"/>
      <c r="J10" s="49"/>
      <c r="K10" s="32"/>
      <c r="L10" s="32"/>
    </row>
    <row r="11" spans="2:12" ht="25.5" x14ac:dyDescent="0.25">
      <c r="B11" s="8"/>
      <c r="C11" s="8"/>
      <c r="D11" s="8">
        <v>818</v>
      </c>
      <c r="E11" s="8"/>
      <c r="F11" s="33" t="s">
        <v>181</v>
      </c>
      <c r="G11" s="48"/>
      <c r="H11" s="48"/>
      <c r="I11" s="48">
        <v>729000</v>
      </c>
      <c r="J11" s="49">
        <v>729975.45</v>
      </c>
      <c r="K11" s="32"/>
      <c r="L11" s="32"/>
    </row>
    <row r="12" spans="2:12" ht="38.25" x14ac:dyDescent="0.25">
      <c r="B12" s="8"/>
      <c r="C12" s="8"/>
      <c r="D12" s="8"/>
      <c r="E12" s="8">
        <v>8181</v>
      </c>
      <c r="F12" s="33" t="s">
        <v>182</v>
      </c>
      <c r="G12" s="48"/>
      <c r="H12" s="48"/>
      <c r="I12" s="48"/>
      <c r="J12" s="49"/>
      <c r="K12" s="32"/>
      <c r="L12" s="32"/>
    </row>
    <row r="13" spans="2:12" ht="30.6" customHeight="1" x14ac:dyDescent="0.25">
      <c r="B13" s="8"/>
      <c r="C13" s="8"/>
      <c r="D13" s="8"/>
      <c r="E13" s="9" t="s">
        <v>24</v>
      </c>
      <c r="F13" s="14"/>
      <c r="G13" s="48"/>
      <c r="H13" s="48"/>
      <c r="I13" s="48"/>
      <c r="J13" s="49"/>
      <c r="K13" s="32"/>
      <c r="L13" s="32"/>
    </row>
    <row r="14" spans="2:12" ht="25.5" x14ac:dyDescent="0.25">
      <c r="B14" s="10">
        <v>5</v>
      </c>
      <c r="C14" s="11"/>
      <c r="D14" s="11"/>
      <c r="E14" s="11"/>
      <c r="F14" s="26" t="s">
        <v>10</v>
      </c>
      <c r="G14" s="48"/>
      <c r="H14" s="48"/>
      <c r="I14" s="48"/>
      <c r="J14" s="49"/>
      <c r="K14" s="32"/>
      <c r="L14" s="32"/>
    </row>
    <row r="15" spans="2:12" ht="25.5" x14ac:dyDescent="0.25">
      <c r="B15" s="12"/>
      <c r="C15" s="12">
        <v>54</v>
      </c>
      <c r="D15" s="12"/>
      <c r="E15" s="12"/>
      <c r="F15" s="27" t="s">
        <v>14</v>
      </c>
      <c r="G15" s="48"/>
      <c r="H15" s="48"/>
      <c r="I15" s="64"/>
      <c r="J15" s="49"/>
      <c r="K15" s="32"/>
      <c r="L15" s="32"/>
    </row>
    <row r="16" spans="2:12" ht="63.75" x14ac:dyDescent="0.25">
      <c r="B16" s="12"/>
      <c r="C16" s="12"/>
      <c r="D16" s="12">
        <v>541</v>
      </c>
      <c r="E16" s="33"/>
      <c r="F16" s="33" t="s">
        <v>41</v>
      </c>
      <c r="G16" s="48"/>
      <c r="H16" s="48"/>
      <c r="I16" s="64"/>
      <c r="J16" s="49"/>
      <c r="K16" s="32"/>
      <c r="L16" s="32"/>
    </row>
    <row r="17" spans="2:12" ht="38.25" x14ac:dyDescent="0.25">
      <c r="B17" s="12"/>
      <c r="C17" s="12"/>
      <c r="D17" s="12"/>
      <c r="E17" s="33">
        <v>5413</v>
      </c>
      <c r="F17" s="33" t="s">
        <v>42</v>
      </c>
      <c r="G17" s="5"/>
      <c r="H17" s="5"/>
      <c r="I17" s="6"/>
      <c r="J17" s="32"/>
      <c r="K17" s="32"/>
      <c r="L17" s="32"/>
    </row>
    <row r="18" spans="2:12" x14ac:dyDescent="0.25">
      <c r="B18" s="13" t="s">
        <v>15</v>
      </c>
      <c r="C18" s="11"/>
      <c r="D18" s="11"/>
      <c r="E18" s="11"/>
      <c r="F18" s="26" t="s">
        <v>24</v>
      </c>
      <c r="G18" s="5"/>
      <c r="H18" s="5"/>
      <c r="I18" s="5"/>
      <c r="J18" s="32"/>
      <c r="K18" s="32"/>
      <c r="L18" s="3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B40" sqref="B4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3" t="s">
        <v>43</v>
      </c>
      <c r="C2" s="103"/>
      <c r="D2" s="103"/>
      <c r="E2" s="103"/>
      <c r="F2" s="103"/>
      <c r="G2" s="103"/>
      <c r="H2" s="103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6" t="s">
        <v>7</v>
      </c>
      <c r="C4" s="46" t="s">
        <v>65</v>
      </c>
      <c r="D4" s="46" t="s">
        <v>218</v>
      </c>
      <c r="E4" s="46" t="s">
        <v>219</v>
      </c>
      <c r="F4" s="46" t="s">
        <v>217</v>
      </c>
      <c r="G4" s="46" t="s">
        <v>16</v>
      </c>
      <c r="H4" s="46" t="s">
        <v>48</v>
      </c>
    </row>
    <row r="5" spans="2:8" x14ac:dyDescent="0.25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18</v>
      </c>
      <c r="H5" s="46" t="s">
        <v>19</v>
      </c>
    </row>
    <row r="6" spans="2:8" x14ac:dyDescent="0.25">
      <c r="B6" s="7" t="s">
        <v>44</v>
      </c>
      <c r="C6" s="5"/>
      <c r="D6" s="5"/>
      <c r="E6" s="6"/>
      <c r="F6" s="32"/>
      <c r="G6" s="32"/>
      <c r="H6" s="32"/>
    </row>
    <row r="7" spans="2:8" x14ac:dyDescent="0.25">
      <c r="B7" s="7" t="s">
        <v>36</v>
      </c>
      <c r="C7" s="5"/>
      <c r="D7" s="5"/>
      <c r="E7" s="5"/>
      <c r="F7" s="32"/>
      <c r="G7" s="32"/>
      <c r="H7" s="32"/>
    </row>
    <row r="8" spans="2:8" x14ac:dyDescent="0.25">
      <c r="B8" s="36" t="s">
        <v>35</v>
      </c>
      <c r="C8" s="5"/>
      <c r="D8" s="5"/>
      <c r="E8" s="5"/>
      <c r="F8" s="32"/>
      <c r="G8" s="32"/>
      <c r="H8" s="32"/>
    </row>
    <row r="9" spans="2:8" x14ac:dyDescent="0.25">
      <c r="B9" s="35" t="s">
        <v>34</v>
      </c>
      <c r="C9" s="5"/>
      <c r="D9" s="5"/>
      <c r="E9" s="5"/>
      <c r="F9" s="32"/>
      <c r="G9" s="32"/>
      <c r="H9" s="32"/>
    </row>
    <row r="10" spans="2:8" x14ac:dyDescent="0.25">
      <c r="B10" s="35" t="s">
        <v>24</v>
      </c>
      <c r="C10" s="5"/>
      <c r="D10" s="5"/>
      <c r="E10" s="5"/>
      <c r="F10" s="32"/>
      <c r="G10" s="32"/>
      <c r="H10" s="32"/>
    </row>
    <row r="11" spans="2:8" x14ac:dyDescent="0.25">
      <c r="B11" s="7" t="s">
        <v>33</v>
      </c>
      <c r="C11" s="5"/>
      <c r="D11" s="5"/>
      <c r="E11" s="6"/>
      <c r="F11" s="32"/>
      <c r="G11" s="32"/>
      <c r="H11" s="32"/>
    </row>
    <row r="12" spans="2:8" x14ac:dyDescent="0.25">
      <c r="B12" s="34" t="s">
        <v>32</v>
      </c>
      <c r="C12" s="5"/>
      <c r="D12" s="5"/>
      <c r="E12" s="6"/>
      <c r="F12" s="32"/>
      <c r="G12" s="32"/>
      <c r="H12" s="32"/>
    </row>
    <row r="13" spans="2:8" x14ac:dyDescent="0.25">
      <c r="B13" s="7" t="s">
        <v>31</v>
      </c>
      <c r="C13" s="5"/>
      <c r="D13" s="5"/>
      <c r="E13" s="6"/>
      <c r="F13" s="32"/>
      <c r="G13" s="32"/>
      <c r="H13" s="32"/>
    </row>
    <row r="14" spans="2:8" x14ac:dyDescent="0.25">
      <c r="B14" s="34" t="s">
        <v>30</v>
      </c>
      <c r="C14" s="5"/>
      <c r="D14" s="5"/>
      <c r="E14" s="6"/>
      <c r="F14" s="32"/>
      <c r="G14" s="32"/>
      <c r="H14" s="32"/>
    </row>
    <row r="15" spans="2:8" x14ac:dyDescent="0.25">
      <c r="B15" s="12" t="s">
        <v>15</v>
      </c>
      <c r="C15" s="5"/>
      <c r="D15" s="5"/>
      <c r="E15" s="6"/>
      <c r="F15" s="32"/>
      <c r="G15" s="32"/>
      <c r="H15" s="32"/>
    </row>
    <row r="16" spans="2:8" x14ac:dyDescent="0.25">
      <c r="B16" s="34"/>
      <c r="C16" s="5"/>
      <c r="D16" s="5"/>
      <c r="E16" s="6"/>
      <c r="F16" s="32"/>
      <c r="G16" s="32"/>
      <c r="H16" s="32"/>
    </row>
    <row r="17" spans="2:8" ht="15.75" customHeight="1" x14ac:dyDescent="0.25">
      <c r="B17" s="7" t="s">
        <v>45</v>
      </c>
      <c r="C17" s="5"/>
      <c r="D17" s="5"/>
      <c r="E17" s="6"/>
      <c r="F17" s="32"/>
      <c r="G17" s="32"/>
      <c r="H17" s="32"/>
    </row>
    <row r="18" spans="2:8" ht="15.75" customHeight="1" x14ac:dyDescent="0.25">
      <c r="B18" s="7" t="s">
        <v>36</v>
      </c>
      <c r="C18" s="5"/>
      <c r="D18" s="5"/>
      <c r="E18" s="5"/>
      <c r="F18" s="32"/>
      <c r="G18" s="32"/>
      <c r="H18" s="32"/>
    </row>
    <row r="19" spans="2:8" x14ac:dyDescent="0.25">
      <c r="B19" s="36" t="s">
        <v>35</v>
      </c>
      <c r="C19" s="5"/>
      <c r="D19" s="5"/>
      <c r="E19" s="5"/>
      <c r="F19" s="32"/>
      <c r="G19" s="32"/>
      <c r="H19" s="32"/>
    </row>
    <row r="20" spans="2:8" x14ac:dyDescent="0.25">
      <c r="B20" s="35" t="s">
        <v>34</v>
      </c>
      <c r="C20" s="5"/>
      <c r="D20" s="5"/>
      <c r="E20" s="5"/>
      <c r="F20" s="32"/>
      <c r="G20" s="32"/>
      <c r="H20" s="32"/>
    </row>
    <row r="21" spans="2:8" x14ac:dyDescent="0.25">
      <c r="B21" s="35" t="s">
        <v>24</v>
      </c>
      <c r="C21" s="5"/>
      <c r="D21" s="5"/>
      <c r="E21" s="5"/>
      <c r="F21" s="32"/>
      <c r="G21" s="32"/>
      <c r="H21" s="32"/>
    </row>
    <row r="22" spans="2:8" x14ac:dyDescent="0.25">
      <c r="B22" s="7" t="s">
        <v>33</v>
      </c>
      <c r="C22" s="5"/>
      <c r="D22" s="5"/>
      <c r="E22" s="6"/>
      <c r="F22" s="32"/>
      <c r="G22" s="32"/>
      <c r="H22" s="32"/>
    </row>
    <row r="23" spans="2:8" x14ac:dyDescent="0.25">
      <c r="B23" s="34" t="s">
        <v>32</v>
      </c>
      <c r="C23" s="5"/>
      <c r="D23" s="5"/>
      <c r="E23" s="6"/>
      <c r="F23" s="32"/>
      <c r="G23" s="32"/>
      <c r="H23" s="32"/>
    </row>
    <row r="24" spans="2:8" x14ac:dyDescent="0.25">
      <c r="B24" s="7" t="s">
        <v>31</v>
      </c>
      <c r="C24" s="5"/>
      <c r="D24" s="5"/>
      <c r="E24" s="6"/>
      <c r="F24" s="32"/>
      <c r="G24" s="32"/>
      <c r="H24" s="32"/>
    </row>
    <row r="25" spans="2:8" x14ac:dyDescent="0.25">
      <c r="B25" s="34" t="s">
        <v>30</v>
      </c>
      <c r="C25" s="5"/>
      <c r="D25" s="5"/>
      <c r="E25" s="6"/>
      <c r="F25" s="32"/>
      <c r="G25" s="32"/>
      <c r="H25" s="32"/>
    </row>
    <row r="26" spans="2:8" x14ac:dyDescent="0.25">
      <c r="B26" s="12" t="s">
        <v>15</v>
      </c>
      <c r="C26" s="5"/>
      <c r="D26" s="5"/>
      <c r="E26" s="6"/>
      <c r="F26" s="32"/>
      <c r="G26" s="32"/>
      <c r="H26" s="3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6"/>
  <sheetViews>
    <sheetView topLeftCell="A61" workbookViewId="0">
      <selection activeCell="H22" sqref="H22"/>
    </sheetView>
  </sheetViews>
  <sheetFormatPr defaultRowHeight="15" x14ac:dyDescent="0.25"/>
  <cols>
    <col min="4" max="4" width="23.140625" customWidth="1"/>
    <col min="5" max="5" width="22.140625" customWidth="1"/>
    <col min="6" max="6" width="26.85546875" customWidth="1"/>
    <col min="7" max="7" width="24" customWidth="1"/>
    <col min="8" max="8" width="64" customWidth="1"/>
  </cols>
  <sheetData>
    <row r="3" spans="1:7" ht="15.75" x14ac:dyDescent="0.25">
      <c r="A3" s="103" t="s">
        <v>11</v>
      </c>
      <c r="B3" s="145"/>
      <c r="C3" s="145"/>
      <c r="D3" s="145"/>
      <c r="E3" s="145"/>
      <c r="F3" s="145"/>
      <c r="G3" s="145"/>
    </row>
    <row r="4" spans="1:7" ht="18" x14ac:dyDescent="0.25">
      <c r="A4" s="75"/>
      <c r="B4" s="75"/>
      <c r="C4" s="75"/>
      <c r="D4" s="75"/>
      <c r="E4" s="75"/>
      <c r="F4" s="75"/>
      <c r="G4" s="76"/>
    </row>
    <row r="5" spans="1:7" ht="15.75" x14ac:dyDescent="0.25">
      <c r="A5" s="146" t="s">
        <v>64</v>
      </c>
      <c r="B5" s="146"/>
      <c r="C5" s="146"/>
      <c r="D5" s="146"/>
      <c r="E5" s="146"/>
      <c r="F5" s="146"/>
      <c r="G5" s="146"/>
    </row>
    <row r="6" spans="1:7" ht="18" x14ac:dyDescent="0.25">
      <c r="A6" s="75"/>
      <c r="B6" s="75"/>
      <c r="C6" s="75"/>
      <c r="D6" s="75"/>
      <c r="E6" s="75"/>
      <c r="F6" s="75"/>
      <c r="G6" s="76"/>
    </row>
    <row r="7" spans="1:7" ht="25.5" x14ac:dyDescent="0.25">
      <c r="A7" s="130" t="s">
        <v>7</v>
      </c>
      <c r="B7" s="131"/>
      <c r="C7" s="131"/>
      <c r="D7" s="132"/>
      <c r="E7" s="77" t="s">
        <v>219</v>
      </c>
      <c r="F7" s="77" t="s">
        <v>222</v>
      </c>
      <c r="G7" s="77" t="s">
        <v>48</v>
      </c>
    </row>
    <row r="8" spans="1:7" x14ac:dyDescent="0.25">
      <c r="A8" s="147">
        <v>1</v>
      </c>
      <c r="B8" s="148"/>
      <c r="C8" s="148"/>
      <c r="D8" s="149"/>
      <c r="E8" s="78"/>
      <c r="F8" s="78"/>
      <c r="G8" s="78" t="s">
        <v>47</v>
      </c>
    </row>
    <row r="9" spans="1:7" ht="25.5" x14ac:dyDescent="0.25">
      <c r="A9" s="133" t="s">
        <v>203</v>
      </c>
      <c r="B9" s="134"/>
      <c r="C9" s="135"/>
      <c r="D9" s="83" t="s">
        <v>197</v>
      </c>
      <c r="E9" s="95"/>
      <c r="F9" s="95"/>
      <c r="G9" s="96"/>
    </row>
    <row r="10" spans="1:7" ht="25.5" x14ac:dyDescent="0.25">
      <c r="A10" s="133" t="s">
        <v>200</v>
      </c>
      <c r="B10" s="134"/>
      <c r="C10" s="135"/>
      <c r="D10" s="83" t="s">
        <v>171</v>
      </c>
      <c r="E10" s="82">
        <v>28010.62</v>
      </c>
      <c r="F10" s="82">
        <v>28010.62</v>
      </c>
      <c r="G10" s="81">
        <v>100</v>
      </c>
    </row>
    <row r="11" spans="1:7" ht="25.5" x14ac:dyDescent="0.25">
      <c r="A11" s="133" t="s">
        <v>172</v>
      </c>
      <c r="B11" s="134"/>
      <c r="C11" s="135"/>
      <c r="D11" s="83" t="s">
        <v>201</v>
      </c>
      <c r="E11" s="82">
        <v>28010.62</v>
      </c>
      <c r="F11" s="101" t="s">
        <v>226</v>
      </c>
      <c r="G11" s="81">
        <v>100</v>
      </c>
    </row>
    <row r="12" spans="1:7" x14ac:dyDescent="0.25">
      <c r="A12" s="136" t="s">
        <v>204</v>
      </c>
      <c r="B12" s="137"/>
      <c r="C12" s="138"/>
      <c r="D12" s="85" t="s">
        <v>166</v>
      </c>
      <c r="E12" s="80">
        <v>28000</v>
      </c>
      <c r="F12" s="80">
        <v>28000</v>
      </c>
      <c r="G12" s="81">
        <v>100</v>
      </c>
    </row>
    <row r="13" spans="1:7" x14ac:dyDescent="0.25">
      <c r="A13" s="139">
        <v>3</v>
      </c>
      <c r="B13" s="140"/>
      <c r="C13" s="141"/>
      <c r="D13" s="88" t="s">
        <v>4</v>
      </c>
      <c r="E13" s="80">
        <v>28000</v>
      </c>
      <c r="F13" s="80">
        <v>28000</v>
      </c>
      <c r="G13" s="81">
        <v>100</v>
      </c>
    </row>
    <row r="14" spans="1:7" x14ac:dyDescent="0.25">
      <c r="A14" s="142">
        <v>32</v>
      </c>
      <c r="B14" s="143"/>
      <c r="C14" s="144"/>
      <c r="D14" s="88" t="s">
        <v>13</v>
      </c>
      <c r="E14" s="81">
        <v>28000</v>
      </c>
      <c r="F14" s="81">
        <v>28000</v>
      </c>
      <c r="G14" s="81">
        <v>100</v>
      </c>
    </row>
    <row r="15" spans="1:7" ht="25.5" x14ac:dyDescent="0.25">
      <c r="A15" s="136" t="s">
        <v>205</v>
      </c>
      <c r="B15" s="137"/>
      <c r="C15" s="138"/>
      <c r="D15" s="85" t="s">
        <v>227</v>
      </c>
      <c r="E15" s="80">
        <v>10.62</v>
      </c>
      <c r="F15" s="80">
        <v>10.62</v>
      </c>
      <c r="G15" s="81">
        <v>100</v>
      </c>
    </row>
    <row r="16" spans="1:7" x14ac:dyDescent="0.25">
      <c r="A16" s="86">
        <v>3</v>
      </c>
      <c r="B16" s="84"/>
      <c r="C16" s="85"/>
      <c r="D16" s="88" t="s">
        <v>4</v>
      </c>
      <c r="E16" s="80">
        <v>10.62</v>
      </c>
      <c r="F16" s="80">
        <v>10.62</v>
      </c>
      <c r="G16" s="81">
        <v>100</v>
      </c>
    </row>
    <row r="17" spans="1:8" x14ac:dyDescent="0.25">
      <c r="A17" s="142">
        <v>32</v>
      </c>
      <c r="B17" s="143"/>
      <c r="C17" s="144"/>
      <c r="D17" s="88" t="s">
        <v>13</v>
      </c>
      <c r="E17" s="81">
        <v>10.62</v>
      </c>
      <c r="F17" s="81">
        <v>10.62</v>
      </c>
      <c r="G17" s="81">
        <v>100</v>
      </c>
      <c r="H17" s="74"/>
    </row>
    <row r="18" spans="1:8" ht="38.25" x14ac:dyDescent="0.25">
      <c r="A18" s="133" t="s">
        <v>173</v>
      </c>
      <c r="B18" s="134"/>
      <c r="C18" s="135"/>
      <c r="D18" s="83" t="s">
        <v>202</v>
      </c>
      <c r="E18" s="102">
        <v>4719053</v>
      </c>
      <c r="F18" s="101">
        <v>4582721.08</v>
      </c>
      <c r="G18" s="81">
        <v>97.111032234645393</v>
      </c>
      <c r="H18" s="74"/>
    </row>
    <row r="19" spans="1:8" ht="38.25" x14ac:dyDescent="0.25">
      <c r="A19" s="133" t="s">
        <v>198</v>
      </c>
      <c r="B19" s="134"/>
      <c r="C19" s="135"/>
      <c r="D19" s="83" t="s">
        <v>199</v>
      </c>
      <c r="E19" s="82">
        <v>25881</v>
      </c>
      <c r="F19" s="82">
        <v>25881</v>
      </c>
      <c r="G19" s="81">
        <v>100</v>
      </c>
      <c r="H19" s="74"/>
    </row>
    <row r="20" spans="1:8" x14ac:dyDescent="0.25">
      <c r="A20" s="136" t="s">
        <v>213</v>
      </c>
      <c r="B20" s="137"/>
      <c r="C20" s="138"/>
      <c r="D20" s="85" t="s">
        <v>167</v>
      </c>
      <c r="E20" s="80">
        <v>25881</v>
      </c>
      <c r="F20" s="80">
        <v>25881</v>
      </c>
      <c r="G20" s="81">
        <v>100</v>
      </c>
      <c r="H20" s="74"/>
    </row>
    <row r="21" spans="1:8" x14ac:dyDescent="0.25">
      <c r="A21" s="86">
        <v>3</v>
      </c>
      <c r="B21" s="84"/>
      <c r="C21" s="85"/>
      <c r="D21" s="88" t="s">
        <v>4</v>
      </c>
      <c r="E21" s="80">
        <v>25881</v>
      </c>
      <c r="F21" s="80">
        <v>25881</v>
      </c>
      <c r="G21" s="81">
        <v>100</v>
      </c>
      <c r="H21" s="74"/>
    </row>
    <row r="22" spans="1:8" x14ac:dyDescent="0.25">
      <c r="A22" s="142">
        <v>31</v>
      </c>
      <c r="B22" s="143"/>
      <c r="C22" s="144"/>
      <c r="D22" s="88" t="s">
        <v>5</v>
      </c>
      <c r="E22" s="81">
        <v>18581</v>
      </c>
      <c r="F22" s="81">
        <v>18581</v>
      </c>
      <c r="G22" s="81">
        <v>100</v>
      </c>
      <c r="H22" s="74"/>
    </row>
    <row r="23" spans="1:8" x14ac:dyDescent="0.25">
      <c r="A23" s="86"/>
      <c r="B23" s="87">
        <v>32</v>
      </c>
      <c r="C23" s="88"/>
      <c r="D23" s="88" t="s">
        <v>13</v>
      </c>
      <c r="E23" s="81">
        <v>7300</v>
      </c>
      <c r="F23" s="81">
        <v>7300</v>
      </c>
      <c r="G23" s="81">
        <v>100</v>
      </c>
      <c r="H23" s="74"/>
    </row>
    <row r="24" spans="1:8" ht="38.25" x14ac:dyDescent="0.25">
      <c r="A24" s="133" t="s">
        <v>174</v>
      </c>
      <c r="B24" s="134"/>
      <c r="C24" s="135"/>
      <c r="D24" s="83" t="s">
        <v>168</v>
      </c>
      <c r="E24" s="90">
        <v>2470000</v>
      </c>
      <c r="F24" s="90">
        <v>2535723</v>
      </c>
      <c r="G24" s="81">
        <v>102.66085020242915</v>
      </c>
      <c r="H24" s="79"/>
    </row>
    <row r="25" spans="1:8" ht="25.5" x14ac:dyDescent="0.25">
      <c r="A25" s="136" t="s">
        <v>207</v>
      </c>
      <c r="B25" s="137"/>
      <c r="C25" s="138"/>
      <c r="D25" s="85" t="s">
        <v>208</v>
      </c>
      <c r="E25" s="93">
        <v>2470000</v>
      </c>
      <c r="F25" s="93">
        <v>2535723</v>
      </c>
      <c r="G25" s="81">
        <v>102.66085020242915</v>
      </c>
      <c r="H25" s="74"/>
    </row>
    <row r="26" spans="1:8" x14ac:dyDescent="0.25">
      <c r="A26" s="86">
        <v>3</v>
      </c>
      <c r="B26" s="84"/>
      <c r="C26" s="85"/>
      <c r="D26" s="88" t="s">
        <v>4</v>
      </c>
      <c r="E26" s="93">
        <v>2470000</v>
      </c>
      <c r="F26" s="93">
        <v>2535723</v>
      </c>
      <c r="G26" s="81">
        <v>102.66085020242915</v>
      </c>
      <c r="H26" s="74"/>
    </row>
    <row r="27" spans="1:8" x14ac:dyDescent="0.25">
      <c r="A27" s="142">
        <v>31</v>
      </c>
      <c r="B27" s="143"/>
      <c r="C27" s="144"/>
      <c r="D27" s="88" t="s">
        <v>5</v>
      </c>
      <c r="E27" s="93">
        <v>1841000</v>
      </c>
      <c r="F27" s="93">
        <v>1972790.65</v>
      </c>
      <c r="G27" s="81">
        <v>107.15864475828354</v>
      </c>
      <c r="H27" s="74"/>
    </row>
    <row r="28" spans="1:8" x14ac:dyDescent="0.25">
      <c r="A28" s="89"/>
      <c r="B28" s="87">
        <v>32</v>
      </c>
      <c r="C28" s="88"/>
      <c r="D28" s="88" t="s">
        <v>13</v>
      </c>
      <c r="E28" s="93">
        <v>629000</v>
      </c>
      <c r="F28" s="93">
        <v>562932.35</v>
      </c>
      <c r="G28" s="81">
        <v>89.496399046104926</v>
      </c>
      <c r="H28" s="74"/>
    </row>
    <row r="29" spans="1:8" ht="25.5" x14ac:dyDescent="0.25">
      <c r="A29" s="139">
        <v>4</v>
      </c>
      <c r="B29" s="140"/>
      <c r="C29" s="141"/>
      <c r="D29" s="88" t="s">
        <v>6</v>
      </c>
      <c r="E29" s="93">
        <v>0</v>
      </c>
      <c r="F29" s="93">
        <v>0</v>
      </c>
      <c r="G29" s="81" t="e">
        <v>#DIV/0!</v>
      </c>
      <c r="H29" s="74"/>
    </row>
    <row r="30" spans="1:8" ht="38.25" x14ac:dyDescent="0.25">
      <c r="A30" s="86"/>
      <c r="B30" s="87">
        <v>42</v>
      </c>
      <c r="C30" s="88"/>
      <c r="D30" s="88" t="s">
        <v>129</v>
      </c>
      <c r="E30" s="93">
        <v>0</v>
      </c>
      <c r="F30" s="93">
        <v>0</v>
      </c>
      <c r="G30" s="81" t="e">
        <v>#DIV/0!</v>
      </c>
      <c r="H30" s="74"/>
    </row>
    <row r="31" spans="1:8" ht="25.5" x14ac:dyDescent="0.25">
      <c r="A31" s="133" t="s">
        <v>175</v>
      </c>
      <c r="B31" s="134"/>
      <c r="C31" s="135"/>
      <c r="D31" s="83" t="s">
        <v>177</v>
      </c>
      <c r="E31" s="91">
        <v>2113600</v>
      </c>
      <c r="F31" s="91">
        <v>1968973.3730000001</v>
      </c>
      <c r="G31" s="81">
        <v>93.157332182059051</v>
      </c>
      <c r="H31" s="92"/>
    </row>
    <row r="32" spans="1:8" x14ac:dyDescent="0.25">
      <c r="A32" s="136" t="s">
        <v>206</v>
      </c>
      <c r="B32" s="137"/>
      <c r="C32" s="138"/>
      <c r="D32" s="85" t="s">
        <v>215</v>
      </c>
      <c r="E32" s="93">
        <v>2111500</v>
      </c>
      <c r="F32" s="93">
        <v>1942868.1830000002</v>
      </c>
      <c r="G32" s="81">
        <v>92.013648259531138</v>
      </c>
      <c r="H32" s="74"/>
    </row>
    <row r="33" spans="1:7" x14ac:dyDescent="0.25">
      <c r="A33" s="139">
        <v>3</v>
      </c>
      <c r="B33" s="140"/>
      <c r="C33" s="141"/>
      <c r="D33" s="88" t="s">
        <v>4</v>
      </c>
      <c r="E33" s="93">
        <v>2071500</v>
      </c>
      <c r="F33" s="93">
        <v>1921084.8330000001</v>
      </c>
      <c r="G33" s="81">
        <v>92.738828530050682</v>
      </c>
    </row>
    <row r="34" spans="1:7" x14ac:dyDescent="0.25">
      <c r="A34" s="142">
        <v>31</v>
      </c>
      <c r="B34" s="143"/>
      <c r="C34" s="144"/>
      <c r="D34" s="88" t="s">
        <v>5</v>
      </c>
      <c r="E34" s="100">
        <v>1534000</v>
      </c>
      <c r="F34" s="100">
        <v>1391543.09</v>
      </c>
      <c r="G34" s="81">
        <v>90.713369621903524</v>
      </c>
    </row>
    <row r="35" spans="1:7" x14ac:dyDescent="0.25">
      <c r="A35" s="89"/>
      <c r="B35" s="87">
        <v>32</v>
      </c>
      <c r="C35" s="88"/>
      <c r="D35" s="88" t="s">
        <v>13</v>
      </c>
      <c r="E35" s="100">
        <v>532000</v>
      </c>
      <c r="F35" s="100">
        <v>524704.37300000002</v>
      </c>
      <c r="G35" s="81">
        <v>98.628641541353389</v>
      </c>
    </row>
    <row r="36" spans="1:7" x14ac:dyDescent="0.25">
      <c r="A36" s="89"/>
      <c r="B36" s="87">
        <v>34</v>
      </c>
      <c r="C36" s="88"/>
      <c r="D36" s="88" t="s">
        <v>124</v>
      </c>
      <c r="E36" s="100">
        <v>5000</v>
      </c>
      <c r="F36" s="100">
        <v>4837.37</v>
      </c>
      <c r="G36" s="81">
        <v>96.747399999999999</v>
      </c>
    </row>
    <row r="37" spans="1:7" ht="38.25" x14ac:dyDescent="0.25">
      <c r="A37" s="89"/>
      <c r="B37" s="87">
        <v>36</v>
      </c>
      <c r="C37" s="88"/>
      <c r="D37" s="88" t="s">
        <v>193</v>
      </c>
      <c r="E37" s="100">
        <v>0</v>
      </c>
      <c r="F37" s="100">
        <v>0</v>
      </c>
      <c r="G37" s="81" t="e">
        <v>#DIV/0!</v>
      </c>
    </row>
    <row r="38" spans="1:7" x14ac:dyDescent="0.25">
      <c r="A38" s="89"/>
      <c r="B38" s="87">
        <v>38</v>
      </c>
      <c r="C38" s="88"/>
      <c r="D38" s="88" t="s">
        <v>82</v>
      </c>
      <c r="E38" s="93">
        <v>500</v>
      </c>
      <c r="F38" s="93">
        <v>0</v>
      </c>
      <c r="G38" s="81">
        <v>0</v>
      </c>
    </row>
    <row r="39" spans="1:7" ht="25.5" x14ac:dyDescent="0.25">
      <c r="A39" s="86">
        <v>4</v>
      </c>
      <c r="B39" s="87"/>
      <c r="C39" s="88"/>
      <c r="D39" s="88" t="s">
        <v>6</v>
      </c>
      <c r="E39" s="93">
        <v>40000</v>
      </c>
      <c r="F39" s="93">
        <v>21783.35</v>
      </c>
      <c r="G39" s="81">
        <v>54.45837499999999</v>
      </c>
    </row>
    <row r="40" spans="1:7" ht="63.75" x14ac:dyDescent="0.25">
      <c r="A40" s="86"/>
      <c r="B40" s="87">
        <v>41</v>
      </c>
      <c r="C40" s="88"/>
      <c r="D40" s="94" t="s">
        <v>214</v>
      </c>
      <c r="E40" s="97">
        <v>0</v>
      </c>
      <c r="F40" s="98">
        <v>0</v>
      </c>
      <c r="G40" s="81" t="e">
        <v>#DIV/0!</v>
      </c>
    </row>
    <row r="41" spans="1:7" ht="38.25" x14ac:dyDescent="0.25">
      <c r="A41" s="86"/>
      <c r="B41" s="87">
        <v>42</v>
      </c>
      <c r="C41" s="88"/>
      <c r="D41" s="88" t="s">
        <v>129</v>
      </c>
      <c r="E41" s="93">
        <v>40000</v>
      </c>
      <c r="F41" s="99">
        <v>21783.35</v>
      </c>
      <c r="G41" s="81">
        <v>54.45837499999999</v>
      </c>
    </row>
    <row r="42" spans="1:7" ht="38.25" x14ac:dyDescent="0.25">
      <c r="A42" s="86"/>
      <c r="B42" s="87">
        <v>45</v>
      </c>
      <c r="C42" s="88"/>
      <c r="D42" s="88" t="s">
        <v>141</v>
      </c>
      <c r="E42" s="93">
        <v>0</v>
      </c>
      <c r="F42" s="93">
        <v>0</v>
      </c>
      <c r="G42" s="81" t="e">
        <v>#DIV/0!</v>
      </c>
    </row>
    <row r="43" spans="1:7" ht="25.5" x14ac:dyDescent="0.25">
      <c r="A43" s="136" t="s">
        <v>207</v>
      </c>
      <c r="B43" s="137"/>
      <c r="C43" s="138"/>
      <c r="D43" s="85" t="s">
        <v>208</v>
      </c>
      <c r="E43" s="93">
        <v>0</v>
      </c>
      <c r="F43" s="93">
        <v>24660.400000000001</v>
      </c>
      <c r="G43" s="81" t="e">
        <v>#DIV/0!</v>
      </c>
    </row>
    <row r="44" spans="1:7" x14ac:dyDescent="0.25">
      <c r="A44" s="139">
        <v>3</v>
      </c>
      <c r="B44" s="140"/>
      <c r="C44" s="141"/>
      <c r="D44" s="88" t="s">
        <v>4</v>
      </c>
      <c r="E44" s="93">
        <v>0</v>
      </c>
      <c r="F44" s="93">
        <v>24660.400000000001</v>
      </c>
      <c r="G44" s="81" t="e">
        <v>#DIV/0!</v>
      </c>
    </row>
    <row r="45" spans="1:7" x14ac:dyDescent="0.25">
      <c r="A45" s="142">
        <v>31</v>
      </c>
      <c r="B45" s="143"/>
      <c r="C45" s="144"/>
      <c r="D45" s="88" t="s">
        <v>5</v>
      </c>
      <c r="E45" s="93">
        <v>0</v>
      </c>
      <c r="F45" s="93">
        <v>0</v>
      </c>
      <c r="G45" s="81" t="e">
        <v>#DIV/0!</v>
      </c>
    </row>
    <row r="46" spans="1:7" x14ac:dyDescent="0.25">
      <c r="A46" s="142">
        <v>32</v>
      </c>
      <c r="B46" s="143"/>
      <c r="C46" s="144"/>
      <c r="D46" s="88" t="s">
        <v>13</v>
      </c>
      <c r="E46" s="93">
        <v>0</v>
      </c>
      <c r="F46" s="93">
        <v>24660.400000000001</v>
      </c>
      <c r="G46" s="81" t="e">
        <v>#DIV/0!</v>
      </c>
    </row>
    <row r="47" spans="1:7" x14ac:dyDescent="0.25">
      <c r="A47" s="86"/>
      <c r="B47" s="87">
        <v>34</v>
      </c>
      <c r="C47" s="88"/>
      <c r="D47" s="88" t="s">
        <v>124</v>
      </c>
      <c r="E47" s="93">
        <v>0</v>
      </c>
      <c r="F47" s="93">
        <v>0</v>
      </c>
      <c r="G47" s="81" t="e">
        <v>#DIV/0!</v>
      </c>
    </row>
    <row r="48" spans="1:7" ht="25.5" x14ac:dyDescent="0.25">
      <c r="A48" s="86">
        <v>4</v>
      </c>
      <c r="B48" s="87"/>
      <c r="C48" s="88"/>
      <c r="D48" s="88" t="s">
        <v>6</v>
      </c>
      <c r="E48" s="93">
        <v>0</v>
      </c>
      <c r="F48" s="93">
        <v>0</v>
      </c>
      <c r="G48" s="81" t="e">
        <v>#DIV/0!</v>
      </c>
    </row>
    <row r="49" spans="1:7" ht="38.25" x14ac:dyDescent="0.25">
      <c r="A49" s="142">
        <v>42</v>
      </c>
      <c r="B49" s="143"/>
      <c r="C49" s="144"/>
      <c r="D49" s="88" t="s">
        <v>129</v>
      </c>
      <c r="E49" s="93">
        <v>0</v>
      </c>
      <c r="F49" s="93">
        <v>0</v>
      </c>
      <c r="G49" s="81" t="e">
        <v>#DIV/0!</v>
      </c>
    </row>
    <row r="50" spans="1:7" x14ac:dyDescent="0.25">
      <c r="A50" s="139" t="s">
        <v>228</v>
      </c>
      <c r="B50" s="140"/>
      <c r="C50" s="141"/>
      <c r="D50" s="85" t="s">
        <v>211</v>
      </c>
      <c r="E50" s="93">
        <v>0</v>
      </c>
      <c r="F50" s="93">
        <v>1444.79</v>
      </c>
      <c r="G50" s="81" t="e">
        <v>#DIV/0!</v>
      </c>
    </row>
    <row r="51" spans="1:7" x14ac:dyDescent="0.25">
      <c r="A51" s="139">
        <v>3</v>
      </c>
      <c r="B51" s="140"/>
      <c r="C51" s="141"/>
      <c r="D51" s="88" t="s">
        <v>4</v>
      </c>
      <c r="E51" s="93">
        <v>0</v>
      </c>
      <c r="F51" s="93">
        <v>1444.79</v>
      </c>
      <c r="G51" s="81" t="e">
        <v>#DIV/0!</v>
      </c>
    </row>
    <row r="52" spans="1:7" ht="38.25" x14ac:dyDescent="0.25">
      <c r="A52" s="142">
        <v>36</v>
      </c>
      <c r="B52" s="143"/>
      <c r="C52" s="144"/>
      <c r="D52" s="88" t="s">
        <v>193</v>
      </c>
      <c r="E52" s="93">
        <v>0</v>
      </c>
      <c r="F52" s="93">
        <v>1444.79</v>
      </c>
      <c r="G52" s="81" t="e">
        <v>#DIV/0!</v>
      </c>
    </row>
    <row r="53" spans="1:7" ht="51" x14ac:dyDescent="0.25">
      <c r="A53" s="136" t="s">
        <v>209</v>
      </c>
      <c r="B53" s="137"/>
      <c r="C53" s="138"/>
      <c r="D53" s="85" t="s">
        <v>169</v>
      </c>
      <c r="E53" s="93">
        <v>2100</v>
      </c>
      <c r="F53" s="93">
        <v>0</v>
      </c>
      <c r="G53" s="81">
        <v>0</v>
      </c>
    </row>
    <row r="54" spans="1:7" x14ac:dyDescent="0.25">
      <c r="A54" s="139">
        <v>3</v>
      </c>
      <c r="B54" s="140"/>
      <c r="C54" s="141"/>
      <c r="D54" s="88" t="s">
        <v>4</v>
      </c>
      <c r="E54" s="93">
        <v>0</v>
      </c>
      <c r="F54" s="93">
        <v>0</v>
      </c>
      <c r="G54" s="81" t="e">
        <v>#DIV/0!</v>
      </c>
    </row>
    <row r="55" spans="1:7" x14ac:dyDescent="0.25">
      <c r="A55" s="142">
        <v>31</v>
      </c>
      <c r="B55" s="143"/>
      <c r="C55" s="144"/>
      <c r="D55" s="88" t="s">
        <v>5</v>
      </c>
      <c r="E55" s="93">
        <v>0</v>
      </c>
      <c r="F55" s="93">
        <v>0</v>
      </c>
      <c r="G55" s="81" t="e">
        <v>#DIV/0!</v>
      </c>
    </row>
    <row r="56" spans="1:7" ht="25.5" x14ac:dyDescent="0.25">
      <c r="A56" s="139">
        <v>4</v>
      </c>
      <c r="B56" s="140"/>
      <c r="C56" s="141"/>
      <c r="D56" s="88" t="s">
        <v>6</v>
      </c>
      <c r="E56" s="93">
        <v>2100</v>
      </c>
      <c r="F56" s="93">
        <v>0</v>
      </c>
      <c r="G56" s="81">
        <v>0</v>
      </c>
    </row>
    <row r="57" spans="1:7" ht="38.25" x14ac:dyDescent="0.25">
      <c r="A57" s="86"/>
      <c r="B57" s="87">
        <v>42</v>
      </c>
      <c r="C57" s="88"/>
      <c r="D57" s="88" t="s">
        <v>129</v>
      </c>
      <c r="E57" s="93">
        <v>2100</v>
      </c>
      <c r="F57" s="93">
        <v>0</v>
      </c>
      <c r="G57" s="81">
        <v>0</v>
      </c>
    </row>
    <row r="58" spans="1:7" ht="51" x14ac:dyDescent="0.25">
      <c r="A58" s="133" t="s">
        <v>176</v>
      </c>
      <c r="B58" s="134"/>
      <c r="C58" s="135"/>
      <c r="D58" s="83" t="s">
        <v>170</v>
      </c>
      <c r="E58" s="91">
        <v>55000</v>
      </c>
      <c r="F58" s="91">
        <v>871.71</v>
      </c>
      <c r="G58" s="81">
        <v>1.584927272727273</v>
      </c>
    </row>
    <row r="59" spans="1:7" x14ac:dyDescent="0.25">
      <c r="A59" s="136" t="s">
        <v>210</v>
      </c>
      <c r="B59" s="137"/>
      <c r="C59" s="138"/>
      <c r="D59" s="85" t="s">
        <v>211</v>
      </c>
      <c r="E59" s="93">
        <v>55000</v>
      </c>
      <c r="F59" s="93">
        <v>871.71</v>
      </c>
      <c r="G59" s="81">
        <v>1.584927272727273</v>
      </c>
    </row>
    <row r="60" spans="1:7" x14ac:dyDescent="0.25">
      <c r="A60" s="139">
        <v>3</v>
      </c>
      <c r="B60" s="140"/>
      <c r="C60" s="141"/>
      <c r="D60" s="88" t="s">
        <v>4</v>
      </c>
      <c r="E60" s="93">
        <v>55000</v>
      </c>
      <c r="F60" s="93">
        <v>871.71</v>
      </c>
      <c r="G60" s="81">
        <v>1.584927272727273</v>
      </c>
    </row>
    <row r="61" spans="1:7" x14ac:dyDescent="0.25">
      <c r="A61" s="142">
        <v>31</v>
      </c>
      <c r="B61" s="143"/>
      <c r="C61" s="144"/>
      <c r="D61" s="88" t="s">
        <v>5</v>
      </c>
      <c r="E61" s="93">
        <v>35500</v>
      </c>
      <c r="F61" s="93">
        <v>0</v>
      </c>
      <c r="G61" s="81">
        <v>0</v>
      </c>
    </row>
    <row r="62" spans="1:7" x14ac:dyDescent="0.25">
      <c r="A62" s="142">
        <v>32</v>
      </c>
      <c r="B62" s="143"/>
      <c r="C62" s="144"/>
      <c r="D62" s="88" t="s">
        <v>13</v>
      </c>
      <c r="E62" s="93">
        <v>19500</v>
      </c>
      <c r="F62" s="93">
        <v>871.71</v>
      </c>
      <c r="G62" s="81">
        <v>4.4703076923076921</v>
      </c>
    </row>
    <row r="63" spans="1:7" ht="25.5" x14ac:dyDescent="0.25">
      <c r="A63" s="86">
        <v>4</v>
      </c>
      <c r="B63" s="87"/>
      <c r="C63" s="88"/>
      <c r="D63" s="88" t="s">
        <v>6</v>
      </c>
      <c r="E63" s="93"/>
      <c r="F63" s="93">
        <v>0</v>
      </c>
      <c r="G63" s="81" t="e">
        <v>#DIV/0!</v>
      </c>
    </row>
    <row r="64" spans="1:7" ht="38.25" x14ac:dyDescent="0.25">
      <c r="A64" s="142">
        <v>42</v>
      </c>
      <c r="B64" s="143"/>
      <c r="C64" s="144"/>
      <c r="D64" s="88" t="s">
        <v>129</v>
      </c>
      <c r="E64" s="93"/>
      <c r="F64" s="93">
        <v>0</v>
      </c>
      <c r="G64" s="81" t="e">
        <v>#DIV/0!</v>
      </c>
    </row>
    <row r="65" spans="1:7" ht="63.75" x14ac:dyDescent="0.25">
      <c r="A65" s="133" t="s">
        <v>229</v>
      </c>
      <c r="B65" s="134"/>
      <c r="C65" s="135"/>
      <c r="D65" s="83" t="s">
        <v>230</v>
      </c>
      <c r="E65" s="93">
        <v>3300</v>
      </c>
      <c r="F65" s="93">
        <v>3300</v>
      </c>
      <c r="G65" s="81">
        <v>100</v>
      </c>
    </row>
    <row r="66" spans="1:7" x14ac:dyDescent="0.25">
      <c r="A66" s="136" t="s">
        <v>228</v>
      </c>
      <c r="B66" s="137"/>
      <c r="C66" s="138"/>
      <c r="D66" s="88" t="s">
        <v>211</v>
      </c>
      <c r="E66" s="93">
        <v>3300</v>
      </c>
      <c r="F66" s="93">
        <v>3300</v>
      </c>
      <c r="G66" s="81">
        <v>100</v>
      </c>
    </row>
    <row r="67" spans="1:7" ht="25.5" x14ac:dyDescent="0.25">
      <c r="A67" s="139">
        <v>4</v>
      </c>
      <c r="B67" s="140"/>
      <c r="C67" s="141"/>
      <c r="D67" s="88" t="s">
        <v>6</v>
      </c>
      <c r="E67" s="93">
        <v>3300</v>
      </c>
      <c r="F67" s="93">
        <v>3300</v>
      </c>
      <c r="G67" s="81">
        <v>100</v>
      </c>
    </row>
    <row r="68" spans="1:7" ht="38.25" x14ac:dyDescent="0.25">
      <c r="A68" s="142">
        <v>45</v>
      </c>
      <c r="B68" s="143"/>
      <c r="C68" s="144"/>
      <c r="D68" s="88" t="s">
        <v>141</v>
      </c>
      <c r="E68" s="93">
        <v>3300</v>
      </c>
      <c r="F68" s="93">
        <v>3300</v>
      </c>
      <c r="G68" s="81">
        <v>100</v>
      </c>
    </row>
    <row r="69" spans="1:7" ht="25.5" x14ac:dyDescent="0.25">
      <c r="A69" s="133" t="s">
        <v>231</v>
      </c>
      <c r="B69" s="134"/>
      <c r="C69" s="135"/>
      <c r="D69" s="83" t="s">
        <v>232</v>
      </c>
      <c r="E69" s="93">
        <v>13272</v>
      </c>
      <c r="F69" s="93">
        <v>13272</v>
      </c>
      <c r="G69" s="81">
        <v>100</v>
      </c>
    </row>
    <row r="70" spans="1:7" x14ac:dyDescent="0.25">
      <c r="A70" s="136" t="s">
        <v>213</v>
      </c>
      <c r="B70" s="137"/>
      <c r="C70" s="138"/>
      <c r="D70" s="88" t="s">
        <v>167</v>
      </c>
      <c r="E70" s="93">
        <v>13272</v>
      </c>
      <c r="F70" s="93">
        <v>13272</v>
      </c>
      <c r="G70" s="81">
        <v>100</v>
      </c>
    </row>
    <row r="71" spans="1:7" x14ac:dyDescent="0.25">
      <c r="A71" s="139">
        <v>3</v>
      </c>
      <c r="B71" s="140"/>
      <c r="C71" s="141"/>
      <c r="D71" s="88" t="s">
        <v>4</v>
      </c>
      <c r="E71" s="93">
        <v>13272</v>
      </c>
      <c r="F71" s="93">
        <v>13272</v>
      </c>
      <c r="G71" s="81">
        <v>100</v>
      </c>
    </row>
    <row r="72" spans="1:7" x14ac:dyDescent="0.25">
      <c r="A72" s="142">
        <v>32</v>
      </c>
      <c r="B72" s="143"/>
      <c r="C72" s="144"/>
      <c r="D72" s="88" t="s">
        <v>13</v>
      </c>
      <c r="E72" s="93">
        <v>13272</v>
      </c>
      <c r="F72" s="93">
        <v>13272</v>
      </c>
      <c r="G72" s="81">
        <v>100</v>
      </c>
    </row>
    <row r="73" spans="1:7" ht="25.5" x14ac:dyDescent="0.25">
      <c r="A73" s="133" t="s">
        <v>212</v>
      </c>
      <c r="B73" s="134"/>
      <c r="C73" s="135"/>
      <c r="D73" s="83" t="s">
        <v>216</v>
      </c>
      <c r="E73" s="91">
        <v>38000</v>
      </c>
      <c r="F73" s="91">
        <v>38000</v>
      </c>
      <c r="G73" s="81">
        <v>100</v>
      </c>
    </row>
    <row r="74" spans="1:7" x14ac:dyDescent="0.25">
      <c r="A74" s="136" t="s">
        <v>213</v>
      </c>
      <c r="B74" s="137"/>
      <c r="C74" s="138"/>
      <c r="D74" s="85" t="s">
        <v>167</v>
      </c>
      <c r="E74" s="93">
        <v>38000</v>
      </c>
      <c r="F74" s="93">
        <v>38000</v>
      </c>
      <c r="G74" s="81">
        <v>100</v>
      </c>
    </row>
    <row r="75" spans="1:7" x14ac:dyDescent="0.25">
      <c r="A75" s="139">
        <v>3</v>
      </c>
      <c r="B75" s="140"/>
      <c r="C75" s="141"/>
      <c r="D75" s="88" t="s">
        <v>4</v>
      </c>
      <c r="E75" s="93">
        <v>38000</v>
      </c>
      <c r="F75" s="93">
        <v>38000</v>
      </c>
      <c r="G75" s="81">
        <v>100</v>
      </c>
    </row>
    <row r="76" spans="1:7" x14ac:dyDescent="0.25">
      <c r="A76" s="142">
        <v>31</v>
      </c>
      <c r="B76" s="143"/>
      <c r="C76" s="144"/>
      <c r="D76" s="88" t="s">
        <v>5</v>
      </c>
      <c r="E76" s="93">
        <v>38000</v>
      </c>
      <c r="F76" s="93">
        <v>38000</v>
      </c>
      <c r="G76" s="81">
        <v>100</v>
      </c>
    </row>
  </sheetData>
  <mergeCells count="54">
    <mergeCell ref="A18:C18"/>
    <mergeCell ref="A11:C11"/>
    <mergeCell ref="A12:C12"/>
    <mergeCell ref="A13:C13"/>
    <mergeCell ref="A14:C14"/>
    <mergeCell ref="A15:C15"/>
    <mergeCell ref="A17:C17"/>
    <mergeCell ref="A10:C10"/>
    <mergeCell ref="A3:G3"/>
    <mergeCell ref="A5:G5"/>
    <mergeCell ref="A7:D7"/>
    <mergeCell ref="A8:D8"/>
    <mergeCell ref="A9:C9"/>
    <mergeCell ref="A19:C19"/>
    <mergeCell ref="A20:C20"/>
    <mergeCell ref="A22:C22"/>
    <mergeCell ref="A24:C24"/>
    <mergeCell ref="A27:C27"/>
    <mergeCell ref="A25:C25"/>
    <mergeCell ref="A29:C29"/>
    <mergeCell ref="A31:C31"/>
    <mergeCell ref="A32:C32"/>
    <mergeCell ref="A33:C33"/>
    <mergeCell ref="A34:C34"/>
    <mergeCell ref="A43:C43"/>
    <mergeCell ref="A44:C44"/>
    <mergeCell ref="A45:C45"/>
    <mergeCell ref="A46:C46"/>
    <mergeCell ref="A49:C49"/>
    <mergeCell ref="A53:C53"/>
    <mergeCell ref="A54:C54"/>
    <mergeCell ref="A55:C55"/>
    <mergeCell ref="A56:C56"/>
    <mergeCell ref="A50:C50"/>
    <mergeCell ref="A51:C51"/>
    <mergeCell ref="A52:C52"/>
    <mergeCell ref="A58:C58"/>
    <mergeCell ref="A59:C59"/>
    <mergeCell ref="A60:C60"/>
    <mergeCell ref="A61:C61"/>
    <mergeCell ref="A62:C62"/>
    <mergeCell ref="A73:C73"/>
    <mergeCell ref="A74:C74"/>
    <mergeCell ref="A75:C75"/>
    <mergeCell ref="A76:C76"/>
    <mergeCell ref="A64:C64"/>
    <mergeCell ref="A72:C72"/>
    <mergeCell ref="A68:C68"/>
    <mergeCell ref="A71:C71"/>
    <mergeCell ref="A69:C69"/>
    <mergeCell ref="A70:C70"/>
    <mergeCell ref="A65:C65"/>
    <mergeCell ref="A66:C66"/>
    <mergeCell ref="A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</cp:lastModifiedBy>
  <cp:lastPrinted>2024-02-13T13:30:06Z</cp:lastPrinted>
  <dcterms:created xsi:type="dcterms:W3CDTF">2022-08-12T12:51:27Z</dcterms:created>
  <dcterms:modified xsi:type="dcterms:W3CDTF">2025-06-17T09:39:36Z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