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 firstSheet="1" activeTab="5"/>
  </bookViews>
  <sheets>
    <sheet name="SAŽETAK" sheetId="10" r:id="rId1"/>
    <sheet name=" Račun prihoda i rashoda" sheetId="3" r:id="rId2"/>
    <sheet name="Prihodi i rashodi po izvorima" sheetId="11" r:id="rId3"/>
    <sheet name="Rashodi prema funkcijskoj kl" sheetId="5" r:id="rId4"/>
    <sheet name="Račun financiranja" sheetId="6" r:id="rId5"/>
    <sheet name="Račun financiranja po izvorima" sheetId="9" r:id="rId6"/>
    <sheet name="POSEBNI  DIO" sheetId="2" r:id="rId7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5" l="1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8" i="2"/>
  <c r="D9" i="9"/>
  <c r="D10" i="9"/>
  <c r="D12" i="9"/>
  <c r="D13" i="9"/>
  <c r="D14" i="9"/>
  <c r="D15" i="9"/>
  <c r="D16" i="9"/>
  <c r="D8" i="9"/>
  <c r="F9" i="6"/>
  <c r="F10" i="6"/>
  <c r="F11" i="6"/>
  <c r="F13" i="6"/>
  <c r="F14" i="6"/>
  <c r="F15" i="6"/>
  <c r="F8" i="6"/>
  <c r="D33" i="11"/>
  <c r="E36" i="11"/>
  <c r="E37" i="11"/>
  <c r="E38" i="11"/>
  <c r="E39" i="11"/>
  <c r="E40" i="11"/>
  <c r="E41" i="11"/>
  <c r="E42" i="11"/>
  <c r="E43" i="11"/>
  <c r="E44" i="11"/>
  <c r="E45" i="11"/>
  <c r="E46" i="11"/>
  <c r="E47" i="11"/>
  <c r="E48" i="11"/>
  <c r="E49" i="11"/>
  <c r="E50" i="11"/>
  <c r="E51" i="11"/>
  <c r="E34" i="11"/>
  <c r="D42" i="11"/>
  <c r="D38" i="11"/>
  <c r="D36" i="11"/>
  <c r="E35" i="11"/>
  <c r="D37" i="11"/>
  <c r="D43" i="11"/>
  <c r="D15" i="11"/>
  <c r="E15" i="11" s="1"/>
  <c r="E12" i="11"/>
  <c r="E13" i="11"/>
  <c r="E14" i="11"/>
  <c r="E16" i="11"/>
  <c r="E17" i="11"/>
  <c r="E18" i="11"/>
  <c r="E19" i="11"/>
  <c r="E20" i="11"/>
  <c r="E21" i="11"/>
  <c r="E22" i="11"/>
  <c r="E23" i="11"/>
  <c r="E24" i="11"/>
  <c r="E25" i="11"/>
  <c r="E26" i="11"/>
  <c r="E27" i="11"/>
  <c r="E11" i="11"/>
  <c r="D19" i="11"/>
  <c r="E37" i="3"/>
  <c r="E31" i="3"/>
  <c r="F31" i="3" s="1"/>
  <c r="F29" i="3" s="1"/>
  <c r="F40" i="3"/>
  <c r="F39" i="3" s="1"/>
  <c r="F37" i="3"/>
  <c r="F38" i="3"/>
  <c r="F36" i="3"/>
  <c r="F32" i="3"/>
  <c r="F33" i="3"/>
  <c r="F34" i="3"/>
  <c r="F30" i="3"/>
  <c r="F22" i="3"/>
  <c r="F20" i="3" s="1"/>
  <c r="F21" i="3"/>
  <c r="F19" i="3"/>
  <c r="F13" i="3"/>
  <c r="F14" i="3"/>
  <c r="F15" i="3"/>
  <c r="F16" i="3"/>
  <c r="F17" i="3"/>
  <c r="F12" i="3"/>
  <c r="D28" i="3"/>
  <c r="F23" i="3"/>
  <c r="E23" i="3"/>
  <c r="E16" i="3"/>
  <c r="G14" i="10"/>
  <c r="G13" i="10"/>
  <c r="H13" i="10" s="1"/>
  <c r="G9" i="10"/>
  <c r="H9" i="10" s="1"/>
  <c r="F14" i="10"/>
  <c r="F22" i="10"/>
  <c r="H12" i="10"/>
  <c r="H10" i="10"/>
  <c r="H20" i="10"/>
  <c r="H19" i="10"/>
  <c r="G28" i="10"/>
  <c r="H27" i="10"/>
  <c r="G27" i="10"/>
  <c r="G12" i="10"/>
  <c r="F18" i="3"/>
  <c r="C33" i="11"/>
  <c r="E20" i="3"/>
  <c r="E18" i="3"/>
  <c r="D20" i="3"/>
  <c r="E35" i="3"/>
  <c r="D11" i="3"/>
  <c r="E33" i="11" l="1"/>
  <c r="F35" i="3"/>
  <c r="F28" i="3" s="1"/>
  <c r="D10" i="3"/>
  <c r="B12" i="5"/>
  <c r="B9" i="9"/>
  <c r="D10" i="11"/>
  <c r="E10" i="11" l="1"/>
  <c r="C10" i="11"/>
  <c r="E29" i="3" l="1"/>
  <c r="E28" i="3" s="1"/>
  <c r="D29" i="3" l="1"/>
  <c r="D35" i="3"/>
  <c r="D41" i="3" l="1"/>
  <c r="E11" i="3"/>
  <c r="E10" i="3" l="1"/>
  <c r="F10" i="3" s="1"/>
  <c r="F11" i="3"/>
  <c r="F37" i="10"/>
  <c r="G34" i="10" s="1"/>
  <c r="G37" i="10" s="1"/>
  <c r="H34" i="10" s="1"/>
  <c r="H37" i="10" s="1"/>
  <c r="H21" i="10"/>
  <c r="F21" i="10"/>
  <c r="H11" i="10"/>
  <c r="G11" i="10"/>
  <c r="F11" i="10"/>
  <c r="H8" i="10"/>
  <c r="G8" i="10"/>
  <c r="F8" i="10"/>
  <c r="H14" i="10" l="1"/>
</calcChain>
</file>

<file path=xl/sharedStrings.xml><?xml version="1.0" encoding="utf-8"?>
<sst xmlns="http://schemas.openxmlformats.org/spreadsheetml/2006/main" count="306" uniqueCount="160">
  <si>
    <t>PRIHODI UKUPNO</t>
  </si>
  <si>
    <t>RASHODI UKUPNO</t>
  </si>
  <si>
    <t>NETO FINANCIRANJE</t>
  </si>
  <si>
    <t>Naziv prihoda</t>
  </si>
  <si>
    <t xml:space="preserve">A. RAČUN PRIHODA I RASHODA </t>
  </si>
  <si>
    <t>Razred</t>
  </si>
  <si>
    <t>Skupina</t>
  </si>
  <si>
    <t>Prihodi poslovanja</t>
  </si>
  <si>
    <t>Prihodi od prodaje nefinancijske imovine</t>
  </si>
  <si>
    <t>Rashodi poslovanja</t>
  </si>
  <si>
    <t>Rashodi za zaposlene</t>
  </si>
  <si>
    <t>Rashodi za nabavu nefinancijske imovine</t>
  </si>
  <si>
    <t>Rashodi za nabavu neproizvedene dugotrajne imovine</t>
  </si>
  <si>
    <t>RASHODI PREMA FUNKCIJSKOJ KLASIFIKACIJI</t>
  </si>
  <si>
    <t>UKUPNI RASHODI</t>
  </si>
  <si>
    <t>Primici od financijske imovine i zaduživanja</t>
  </si>
  <si>
    <t>Izdaci za financijsku imovinu i otplate zajmova</t>
  </si>
  <si>
    <t>II. POSEBNI DIO</t>
  </si>
  <si>
    <t>I. OPĆI DIO</t>
  </si>
  <si>
    <t>Šifra</t>
  </si>
  <si>
    <t>Materijalni rashodi</t>
  </si>
  <si>
    <t>Primici od zaduživanja</t>
  </si>
  <si>
    <t>Izdaci za otplatu glavnice primljenih kredita i zajmova</t>
  </si>
  <si>
    <t>A) SAŽETAK RAČUNA PRIHODA I RASHODA</t>
  </si>
  <si>
    <t>B) SAŽETAK RAČUNA FINANCIRANJA</t>
  </si>
  <si>
    <t>Prihodi od prodaje proizvedene dugotrajne imovine</t>
  </si>
  <si>
    <t>Pomoći iz inozemstva i od subjekata unutar općeg proračuna</t>
  </si>
  <si>
    <t>Prihodi iz nadležnog proračuna i od HZZO-a temeljem ugovornih obveza</t>
  </si>
  <si>
    <t>Rashodi za nabavu proizvedene dugotrajne imovine</t>
  </si>
  <si>
    <t>Naziv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</si>
  <si>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</si>
  <si>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</si>
  <si>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</si>
  <si>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</si>
  <si>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</si>
  <si>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</si>
  <si>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PRIHODI POSLOVANJA PREMA EKONOMSKOJ KLASIFIKACIJI</t>
  </si>
  <si>
    <t>RASHODI POSLOVANJA PREMA EKONOMSKOJ KLASIFIKACIJI</t>
  </si>
  <si>
    <t>PRIHODI POSLOVANJA PREMA IZVORIMA FINANCIRANJA</t>
  </si>
  <si>
    <t>Brojčana oznaka i naziv</t>
  </si>
  <si>
    <t>1 Opći prihodi i primici</t>
  </si>
  <si>
    <t xml:space="preserve">  11 Opći prihodi i primici</t>
  </si>
  <si>
    <t>3 Vlastiti prihodi</t>
  </si>
  <si>
    <t xml:space="preserve">  31 Vlastiti prihodi</t>
  </si>
  <si>
    <t>B. RAČUN FINANCIRANJA PREMA EKONOMSKOJ KLASIFIKACIJI</t>
  </si>
  <si>
    <t>B. RAČUN FINANCIRANJA PREMA IZVORIMA FINANCIRANJA</t>
  </si>
  <si>
    <t>PRIMICI UKUPNO</t>
  </si>
  <si>
    <t xml:space="preserve">  81 Namjenski primici od zaduživanja</t>
  </si>
  <si>
    <t>IZDACI UKUPNO</t>
  </si>
  <si>
    <t>D) VIŠEGODIŠNJI PLAN URAVNOTEŽENJA</t>
  </si>
  <si>
    <t>RAZLIKA - VIŠAK / MANJAK</t>
  </si>
  <si>
    <t>VIŠAK / MANJAK + NETO FINANCIRANJE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</si>
  <si>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</si>
  <si>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</si>
  <si>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</si>
  <si>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</si>
  <si>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VIŠAK / MANJAK IZ PRETHODNE(IH) GODINE KOJI ĆE SE RASPOREDITI / POKRITI</t>
  </si>
  <si>
    <t>VIŠAK / MANJAK TEKUĆE GODINE</t>
  </si>
  <si>
    <t>Zakonski standard ustanova u zdravstvu</t>
  </si>
  <si>
    <t>Održavanje zdravstvenih ustanova</t>
  </si>
  <si>
    <t>Decentralizirana sredstva</t>
  </si>
  <si>
    <t>Program ustanova u zdravstvu iznad standarda</t>
  </si>
  <si>
    <t>Mjere za prevenciju ovisnosti i suzbijanje opojnih droga</t>
  </si>
  <si>
    <t>Opći prihodi i primici</t>
  </si>
  <si>
    <t>Pružanje usluga temeljem ugovora s HZZO-om</t>
  </si>
  <si>
    <t>Financijski rashodi</t>
  </si>
  <si>
    <t>Pružanje usluga izvan ugovora s HZZO-om</t>
  </si>
  <si>
    <t>Ostali rashodi</t>
  </si>
  <si>
    <t>Rashodi za dodatna ulaganja na nefinancijskoj imovini</t>
  </si>
  <si>
    <t>Donacije - proračunski korisnici</t>
  </si>
  <si>
    <t>Usavršavanje zdravstvenih radnika i podizanje kvalitete zdravstvene zaštite</t>
  </si>
  <si>
    <t>Pomoći dane u inozemstvo i unutar općeg proračuna</t>
  </si>
  <si>
    <t>Prihodi od imovine</t>
  </si>
  <si>
    <t>Prihodi od upravnih i administrativnih pristojbi, pristojbi po posebnim propisima i naknada</t>
  </si>
  <si>
    <t>Prihodi od prodaje proizvoda i robe te pruženih usluga, prihodi od donacija te povrati po protestiranim jamstvima</t>
  </si>
  <si>
    <t>Kazne, upravne mjere i ostali prihodi</t>
  </si>
  <si>
    <t xml:space="preserve"> 07 Zdravstvo</t>
  </si>
  <si>
    <t>Primljeni povrati glavnica danih zajmova i depozita</t>
  </si>
  <si>
    <t>Sufinanciranje projekata povećanja energetske učinkovitosti ustanova u zdravstvu</t>
  </si>
  <si>
    <t>Kapitalni projekt K121229</t>
  </si>
  <si>
    <t>Tekući projekt T121208</t>
  </si>
  <si>
    <t>Manjak prihoda</t>
  </si>
  <si>
    <t xml:space="preserve">UKUPNO PRIHODI </t>
  </si>
  <si>
    <t>11 Opći prihodi i primici</t>
  </si>
  <si>
    <t>4 Prihodi za posebne namjene</t>
  </si>
  <si>
    <t xml:space="preserve">  43 Ostali prihodi za posebne namjene</t>
  </si>
  <si>
    <t xml:space="preserve">  44 Decentralizirana sredstva</t>
  </si>
  <si>
    <t>5 Pomoći</t>
  </si>
  <si>
    <t xml:space="preserve"> 59 Pomoći/Fondovi EU</t>
  </si>
  <si>
    <t>6 Donacije</t>
  </si>
  <si>
    <t xml:space="preserve"> 62 Donacije</t>
  </si>
  <si>
    <t>7 Prihodi od prodaje nefinancijske imovine</t>
  </si>
  <si>
    <t xml:space="preserve"> 72 Prihodi od prodaje nefin.imovine i nadoknade štete s osnova osiguranja</t>
  </si>
  <si>
    <t>8 Primici od financijske imovine i zaduživanja</t>
  </si>
  <si>
    <t xml:space="preserve">81Primljeni povrati </t>
  </si>
  <si>
    <t>UKUPNO RASHODI</t>
  </si>
  <si>
    <t xml:space="preserve">  32 Vlastiti prihodi</t>
  </si>
  <si>
    <t xml:space="preserve">  41 Prihodi od nefinancijske imovine</t>
  </si>
  <si>
    <t xml:space="preserve">  43 Prihodi za posebne namjene</t>
  </si>
  <si>
    <t>9 Vlastiti izvori</t>
  </si>
  <si>
    <t>Razlika višak/manjak</t>
  </si>
  <si>
    <t>32 Vlastiti prihodi - proračunski korsinici</t>
  </si>
  <si>
    <t xml:space="preserve"> 52 Ostale pomoći</t>
  </si>
  <si>
    <t xml:space="preserve"> 58 Pomoći/Fondovi EU</t>
  </si>
  <si>
    <t>IZVJEŠTAJ PO PROGRAMSKOJ KLASIFIKACIJI</t>
  </si>
  <si>
    <t>PROGRAM 1209</t>
  </si>
  <si>
    <t>Aktivnost A120901</t>
  </si>
  <si>
    <t>Izvor financiranja 4.4.1.</t>
  </si>
  <si>
    <t>Izvor financiranja 4.4.2.</t>
  </si>
  <si>
    <t>Decentralizirana prenesena  sredstva</t>
  </si>
  <si>
    <t>PROGRAM 1212</t>
  </si>
  <si>
    <t>Aktivnost A121201</t>
  </si>
  <si>
    <t>Izvor financiranja 1.1.1</t>
  </si>
  <si>
    <t>Aktivnost A121212</t>
  </si>
  <si>
    <t>Izvor financiranja 4.3.1</t>
  </si>
  <si>
    <t>Prihodi za posebne namjene PK</t>
  </si>
  <si>
    <t>Aktivnost A121213</t>
  </si>
  <si>
    <t>Izvor financiranja 3.2.1.</t>
  </si>
  <si>
    <t>Ostale pomoći PK</t>
  </si>
  <si>
    <t>Izvor financiranja 7.2.1.</t>
  </si>
  <si>
    <t>Prihodi od prodaje nefin.imovine i nadoknade štete s osnova osiguranja</t>
  </si>
  <si>
    <t>Aktivnost A121214</t>
  </si>
  <si>
    <t>Izvor financiranja 5.8.1.</t>
  </si>
  <si>
    <t>Poboljšanje standarda zdravstvene ustanove</t>
  </si>
  <si>
    <t>Tekući projekt T121209</t>
  </si>
  <si>
    <t>Poticanje mjera za zdravstvene radnike</t>
  </si>
  <si>
    <t>Izvor financiranja 5.2.2.</t>
  </si>
  <si>
    <t>Izvor financiranja 6.2.1</t>
  </si>
  <si>
    <t>Opremanje zdravstvenih ustanova</t>
  </si>
  <si>
    <t>Rahodi za usluge</t>
  </si>
  <si>
    <t>Prijevozna sredstva</t>
  </si>
  <si>
    <t>Informatizacija zdravstvenih ustanova</t>
  </si>
  <si>
    <t>Rashodi  poslovanja</t>
  </si>
  <si>
    <t>Izvor  5.8.1312</t>
  </si>
  <si>
    <t>MOO predfina.iz vlastitih prihoda -PK</t>
  </si>
  <si>
    <t>FINANCIJSKI PLAN PRORAČUNSKOG KORISNIKA JEDINICE LOKALNE I PODRUČNE (REGIONALNE) SAMOUPRAVE 
ZA 2026. I PROJEKCIJA ZA 2027. I 2028. GODINU</t>
  </si>
  <si>
    <t>A. RAČUN PRIHODA I RASHODA</t>
  </si>
  <si>
    <t>RASHODI I POSLOVANJA PREMA IZVORIMA FINANCIRANJA</t>
  </si>
  <si>
    <t>Kapitalni  projekt K120902</t>
  </si>
  <si>
    <t>Kapitalni  projekt K120904</t>
  </si>
  <si>
    <t>072 Opće  medicinske usluge</t>
  </si>
  <si>
    <t>Vlastiti prihodi</t>
  </si>
  <si>
    <t>074 Službe javnog zdravstva</t>
  </si>
  <si>
    <t>Nabava uređaja za molekularnu dijagnostiku i servisiranje obveza po robnom zajmu</t>
  </si>
  <si>
    <t>Izvor financiranja 8.1.0.2</t>
  </si>
  <si>
    <t>Namjenski primici od zaduživanja PK</t>
  </si>
  <si>
    <t>8.1.0.2 Namjenski primici od zaduživanja PK</t>
  </si>
  <si>
    <t xml:space="preserve">8 Namjenski primici </t>
  </si>
  <si>
    <t>Mehanizam za oporavak i otpornost</t>
  </si>
  <si>
    <t>Kapitalni prjekt  K121238</t>
  </si>
  <si>
    <t>Izvorni plan za 2026.</t>
  </si>
  <si>
    <t>Promjena</t>
  </si>
  <si>
    <t>I. Rebalans 2026. ukupno</t>
  </si>
  <si>
    <t>FINANCIJSKI PLAN PRORAČUNSKOG KORISNIKA JEDINICE LOKALNE I PODRUČNE (REGIONALNE) SAMOUPRAVE 
ZA 2026. I PROJEKCIJA ZA 2027. I 2028. GODINU - I.REBALANS</t>
  </si>
  <si>
    <t>Višak prihoda</t>
  </si>
  <si>
    <t xml:space="preserve">  52 Ostale pomoći</t>
  </si>
  <si>
    <t>Izvor financiranja 3.2.2.</t>
  </si>
  <si>
    <t>Vlastiti prihodi-prenesena sredstva</t>
  </si>
  <si>
    <t>Izvor financiranja 5.2.4.</t>
  </si>
  <si>
    <t>Ostale pomoći - prenesena PK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</si>
</sst>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n_-;\-* #,##0.00\ _k_n_-;_-* &quot;-&quot;??\ _k_n_-;_-@_-"/>
    <numFmt numFmtId="164" formatCode="_-* #,##0.00_-;\-* #,##0.00_-;_-* &quot;-&quot;??_-;_-@_-"/>
  </numFmts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b/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8" fillId="0" borderId="0" applyFont="0" applyFill="0" applyBorder="0" applyAlignment="0" applyProtection="0"/>
  </cellStyleXfs>
  <cellXfs count="129">
    <xf numFmtId="0" fontId="0" fillId="0" borderId="0" xfId="0"/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/>
    </xf>
    <xf numFmtId="0" fontId="9" fillId="2" borderId="3" xfId="0" applyFont="1" applyFill="1" applyBorder="1" applyAlignment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left"/>
    </xf>
    <xf numFmtId="3" fontId="6" fillId="3" borderId="3" xfId="0" applyNumberFormat="1" applyFont="1" applyFill="1" applyBorder="1" applyAlignment="1">
      <alignment horizontal="right"/>
    </xf>
    <xf numFmtId="3" fontId="6" fillId="0" borderId="3" xfId="0" applyNumberFormat="1" applyFont="1" applyBorder="1" applyAlignment="1">
      <alignment horizontal="right"/>
    </xf>
    <xf numFmtId="3" fontId="6" fillId="3" borderId="1" xfId="0" quotePrefix="1" applyNumberFormat="1" applyFont="1" applyFill="1" applyBorder="1" applyAlignment="1">
      <alignment horizontal="right"/>
    </xf>
    <xf numFmtId="0" fontId="9" fillId="3" borderId="1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wrapText="1"/>
    </xf>
    <xf numFmtId="0" fontId="7" fillId="3" borderId="2" xfId="0" applyFont="1" applyFill="1" applyBorder="1" applyAlignment="1">
      <alignment vertical="center"/>
    </xf>
    <xf numFmtId="3" fontId="9" fillId="4" borderId="1" xfId="0" quotePrefix="1" applyNumberFormat="1" applyFont="1" applyFill="1" applyBorder="1" applyAlignment="1">
      <alignment horizontal="right"/>
    </xf>
    <xf numFmtId="3" fontId="9" fillId="3" borderId="1" xfId="0" quotePrefix="1" applyNumberFormat="1" applyFont="1" applyFill="1" applyBorder="1" applyAlignment="1">
      <alignment horizontal="right"/>
    </xf>
    <xf numFmtId="3" fontId="9" fillId="3" borderId="3" xfId="0" quotePrefix="1" applyNumberFormat="1" applyFont="1" applyFill="1" applyBorder="1" applyAlignment="1">
      <alignment horizontal="right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wrapText="1"/>
    </xf>
    <xf numFmtId="0" fontId="16" fillId="0" borderId="0" xfId="0" quotePrefix="1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7" fillId="0" borderId="0" xfId="0" applyFont="1"/>
    <xf numFmtId="0" fontId="9" fillId="0" borderId="1" xfId="0" quotePrefix="1" applyFont="1" applyBorder="1" applyAlignment="1">
      <alignment horizontal="left" wrapText="1"/>
    </xf>
    <xf numFmtId="0" fontId="9" fillId="0" borderId="2" xfId="0" quotePrefix="1" applyFont="1" applyBorder="1" applyAlignment="1">
      <alignment horizontal="left" wrapText="1"/>
    </xf>
    <xf numFmtId="0" fontId="9" fillId="0" borderId="2" xfId="0" quotePrefix="1" applyFont="1" applyBorder="1" applyAlignment="1">
      <alignment horizontal="center" wrapText="1"/>
    </xf>
    <xf numFmtId="0" fontId="9" fillId="0" borderId="2" xfId="0" quotePrefix="1" applyFont="1" applyBorder="1" applyAlignment="1">
      <alignment horizontal="left"/>
    </xf>
    <xf numFmtId="3" fontId="6" fillId="3" borderId="3" xfId="0" quotePrefix="1" applyNumberFormat="1" applyFont="1" applyFill="1" applyBorder="1" applyAlignment="1">
      <alignment horizontal="right"/>
    </xf>
    <xf numFmtId="0" fontId="1" fillId="0" borderId="0" xfId="0" applyFont="1"/>
    <xf numFmtId="0" fontId="7" fillId="2" borderId="3" xfId="0" quotePrefix="1" applyFont="1" applyFill="1" applyBorder="1" applyAlignment="1">
      <alignment horizontal="left" vertical="center" wrapText="1"/>
    </xf>
    <xf numFmtId="0" fontId="0" fillId="0" borderId="3" xfId="0" applyBorder="1"/>
    <xf numFmtId="0" fontId="0" fillId="0" borderId="3" xfId="0" applyBorder="1" applyAlignment="1">
      <alignment horizontal="left"/>
    </xf>
    <xf numFmtId="0" fontId="0" fillId="0" borderId="3" xfId="0" applyBorder="1" applyAlignment="1">
      <alignment wrapText="1"/>
    </xf>
    <xf numFmtId="3" fontId="0" fillId="0" borderId="3" xfId="0" applyNumberFormat="1" applyBorder="1"/>
    <xf numFmtId="3" fontId="6" fillId="2" borderId="3" xfId="0" applyNumberFormat="1" applyFont="1" applyFill="1" applyBorder="1" applyAlignment="1">
      <alignment horizontal="right"/>
    </xf>
    <xf numFmtId="3" fontId="6" fillId="2" borderId="4" xfId="0" applyNumberFormat="1" applyFont="1" applyFill="1" applyBorder="1" applyAlignment="1">
      <alignment horizontal="right"/>
    </xf>
    <xf numFmtId="3" fontId="6" fillId="0" borderId="4" xfId="0" applyNumberFormat="1" applyFont="1" applyBorder="1" applyAlignment="1">
      <alignment horizontal="right" wrapText="1"/>
    </xf>
    <xf numFmtId="0" fontId="9" fillId="2" borderId="3" xfId="0" quotePrefix="1" applyFont="1" applyFill="1" applyBorder="1" applyAlignment="1">
      <alignment horizontal="left" vertical="center" wrapText="1"/>
    </xf>
    <xf numFmtId="0" fontId="1" fillId="0" borderId="6" xfId="0" applyFont="1" applyBorder="1" applyAlignment="1">
      <alignment wrapText="1"/>
    </xf>
    <xf numFmtId="0" fontId="1" fillId="0" borderId="6" xfId="0" applyFont="1" applyBorder="1"/>
    <xf numFmtId="0" fontId="9" fillId="2" borderId="3" xfId="0" quotePrefix="1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wrapText="1" indent="1"/>
    </xf>
    <xf numFmtId="0" fontId="6" fillId="0" borderId="3" xfId="0" applyFont="1" applyBorder="1" applyAlignment="1">
      <alignment horizontal="left" vertical="center" wrapText="1"/>
    </xf>
    <xf numFmtId="0" fontId="19" fillId="2" borderId="3" xfId="0" quotePrefix="1" applyFont="1" applyFill="1" applyBorder="1" applyAlignment="1">
      <alignment horizontal="left" vertical="center" wrapText="1"/>
    </xf>
    <xf numFmtId="0" fontId="1" fillId="0" borderId="3" xfId="0" applyFont="1" applyBorder="1"/>
    <xf numFmtId="0" fontId="6" fillId="2" borderId="4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3" fontId="0" fillId="0" borderId="0" xfId="0" applyNumberFormat="1"/>
    <xf numFmtId="0" fontId="0" fillId="0" borderId="0" xfId="0" applyAlignment="1">
      <alignment wrapText="1"/>
    </xf>
    <xf numFmtId="0" fontId="9" fillId="2" borderId="3" xfId="0" applyFont="1" applyFill="1" applyBorder="1" applyAlignment="1">
      <alignment horizontal="center" vertical="center" wrapText="1"/>
    </xf>
    <xf numFmtId="164" fontId="3" fillId="2" borderId="4" xfId="1" applyFont="1" applyFill="1" applyBorder="1" applyAlignment="1">
      <alignment horizontal="left" vertical="center"/>
    </xf>
    <xf numFmtId="3" fontId="3" fillId="0" borderId="4" xfId="0" applyNumberFormat="1" applyFont="1" applyBorder="1" applyAlignment="1">
      <alignment horizontal="right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6" xfId="0" applyFont="1" applyBorder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3" fontId="3" fillId="2" borderId="0" xfId="0" applyNumberFormat="1" applyFont="1" applyFill="1" applyAlignment="1">
      <alignment horizontal="right"/>
    </xf>
    <xf numFmtId="3" fontId="9" fillId="4" borderId="3" xfId="0" quotePrefix="1" applyNumberFormat="1" applyFont="1" applyFill="1" applyBorder="1" applyAlignment="1">
      <alignment horizontal="right"/>
    </xf>
    <xf numFmtId="0" fontId="9" fillId="0" borderId="1" xfId="0" quotePrefix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9" fillId="3" borderId="1" xfId="0" quotePrefix="1" applyFont="1" applyFill="1" applyBorder="1" applyAlignment="1">
      <alignment horizontal="left"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9" fillId="4" borderId="1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2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</cellXfs>
  <cellStyles count="2"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0"/>
  <sheetViews>
    <sheetView topLeftCell="A7" workbookViewId="0">
      <selection activeCell="G9" sqref="G9"/>
    </sheetView>
  </sheetViews>
  <sheetFormatPr defaultRowHeight="15" x14ac:dyDescent="0.25"/>
  <cols>
    <col min="5" max="8" width="25.28515625" customWidth="1"/>
  </cols>
  <sheetData>
    <row r="1" spans="1:8" ht="42" customHeight="1" x14ac:dyDescent="0.25">
      <c r="A1" s="91" t="s">
        <v>153</v>
      </c>
      <c r="B1" s="91"/>
      <c r="C1" s="91"/>
      <c r="D1" s="91"/>
      <c r="E1" s="91"/>
      <c r="F1" s="91"/>
      <c r="G1" s="91"/>
      <c r="H1" s="91"/>
    </row>
    <row r="2" spans="1:8" ht="18" x14ac:dyDescent="0.25">
      <c r="A2" s="4"/>
      <c r="B2" s="4"/>
      <c r="C2" s="4"/>
      <c r="D2" s="4"/>
      <c r="E2" s="4"/>
      <c r="F2" s="4"/>
      <c r="G2" s="4"/>
      <c r="H2" s="4"/>
    </row>
    <row r="3" spans="1:8" ht="15.75" x14ac:dyDescent="0.25">
      <c r="A3" s="91" t="s">
        <v>18</v>
      </c>
      <c r="B3" s="91"/>
      <c r="C3" s="91"/>
      <c r="D3" s="91"/>
      <c r="E3" s="91"/>
      <c r="F3" s="91"/>
      <c r="G3" s="91"/>
      <c r="H3" s="91"/>
    </row>
    <row r="4" spans="1:8" ht="18" x14ac:dyDescent="0.25">
      <c r="A4" s="4"/>
      <c r="B4" s="4"/>
      <c r="C4" s="4"/>
      <c r="D4" s="4"/>
      <c r="E4" s="4"/>
      <c r="F4" s="4"/>
      <c r="G4" s="4"/>
      <c r="H4" s="4"/>
    </row>
    <row r="5" spans="1:8" ht="15.75" x14ac:dyDescent="0.25">
      <c r="A5" s="91" t="s">
        <v>23</v>
      </c>
      <c r="B5" s="92"/>
      <c r="C5" s="92"/>
      <c r="D5" s="92"/>
      <c r="E5" s="92"/>
      <c r="F5" s="92"/>
      <c r="G5" s="92"/>
      <c r="H5" s="92"/>
    </row>
    <row r="6" spans="1:8" ht="18" x14ac:dyDescent="0.25">
      <c r="A6" s="1"/>
      <c r="B6" s="2"/>
      <c r="C6" s="2"/>
      <c r="D6" s="2"/>
      <c r="E6" s="5"/>
      <c r="F6" s="6"/>
      <c r="G6" s="6"/>
      <c r="H6" s="6"/>
    </row>
    <row r="7" spans="1:8" x14ac:dyDescent="0.25">
      <c r="A7" s="23"/>
      <c r="B7" s="24"/>
      <c r="C7" s="24"/>
      <c r="D7" s="25"/>
      <c r="E7" s="26"/>
      <c r="F7" s="3" t="s">
        <v>150</v>
      </c>
      <c r="G7" s="3" t="s">
        <v>151</v>
      </c>
      <c r="H7" s="3" t="s">
        <v>152</v>
      </c>
    </row>
    <row r="8" spans="1:8" x14ac:dyDescent="0.25">
      <c r="A8" s="93" t="s">
        <v>0</v>
      </c>
      <c r="B8" s="94"/>
      <c r="C8" s="94"/>
      <c r="D8" s="94"/>
      <c r="E8" s="95"/>
      <c r="F8" s="27">
        <f>F9+F10</f>
        <v>5545565</v>
      </c>
      <c r="G8" s="27">
        <f t="shared" ref="G8:H8" si="0">G9+G10</f>
        <v>-184985.37</v>
      </c>
      <c r="H8" s="27">
        <f t="shared" si="0"/>
        <v>5360579.63</v>
      </c>
    </row>
    <row r="9" spans="1:8" x14ac:dyDescent="0.25">
      <c r="A9" s="96" t="s">
        <v>30</v>
      </c>
      <c r="B9" s="97"/>
      <c r="C9" s="97"/>
      <c r="D9" s="97"/>
      <c r="E9" s="90"/>
      <c r="F9" s="28">
        <v>5542565</v>
      </c>
      <c r="G9" s="28">
        <f>97000+2139.63+19000+46875-350000</f>
        <v>-184985.37</v>
      </c>
      <c r="H9" s="28">
        <f>F9+G9</f>
        <v>5357579.63</v>
      </c>
    </row>
    <row r="10" spans="1:8" x14ac:dyDescent="0.25">
      <c r="A10" s="89" t="s">
        <v>31</v>
      </c>
      <c r="B10" s="90"/>
      <c r="C10" s="90"/>
      <c r="D10" s="90"/>
      <c r="E10" s="90"/>
      <c r="F10" s="28">
        <v>3000</v>
      </c>
      <c r="G10" s="28">
        <v>0</v>
      </c>
      <c r="H10" s="28">
        <f>F10+G10</f>
        <v>3000</v>
      </c>
    </row>
    <row r="11" spans="1:8" x14ac:dyDescent="0.25">
      <c r="A11" s="30" t="s">
        <v>1</v>
      </c>
      <c r="B11" s="37"/>
      <c r="C11" s="37"/>
      <c r="D11" s="37"/>
      <c r="E11" s="37"/>
      <c r="F11" s="27">
        <f>F12+F13</f>
        <v>5228130</v>
      </c>
      <c r="G11" s="27">
        <f t="shared" ref="G11:H11" si="1">G12+G13</f>
        <v>513632.78</v>
      </c>
      <c r="H11" s="27">
        <f t="shared" si="1"/>
        <v>5741762.7800000003</v>
      </c>
    </row>
    <row r="12" spans="1:8" x14ac:dyDescent="0.25">
      <c r="A12" s="98" t="s">
        <v>32</v>
      </c>
      <c r="B12" s="97"/>
      <c r="C12" s="97"/>
      <c r="D12" s="97"/>
      <c r="E12" s="97"/>
      <c r="F12" s="28">
        <v>5098000</v>
      </c>
      <c r="G12" s="28">
        <f>97000+2139.63+189687.3+158930.85</f>
        <v>447757.78</v>
      </c>
      <c r="H12" s="28">
        <f>F12+G12</f>
        <v>5545757.7800000003</v>
      </c>
    </row>
    <row r="13" spans="1:8" x14ac:dyDescent="0.25">
      <c r="A13" s="89" t="s">
        <v>33</v>
      </c>
      <c r="B13" s="90"/>
      <c r="C13" s="90"/>
      <c r="D13" s="90"/>
      <c r="E13" s="90"/>
      <c r="F13" s="28">
        <v>130130</v>
      </c>
      <c r="G13" s="28">
        <f>19000+46875</f>
        <v>65875</v>
      </c>
      <c r="H13" s="28">
        <f>F13+G13</f>
        <v>196005</v>
      </c>
    </row>
    <row r="14" spans="1:8" x14ac:dyDescent="0.25">
      <c r="A14" s="99" t="s">
        <v>50</v>
      </c>
      <c r="B14" s="94"/>
      <c r="C14" s="94"/>
      <c r="D14" s="94"/>
      <c r="E14" s="94"/>
      <c r="F14" s="27">
        <f>F8-F11</f>
        <v>317435</v>
      </c>
      <c r="G14" s="27">
        <f>G8-G11</f>
        <v>-698618.15</v>
      </c>
      <c r="H14" s="27">
        <f t="shared" ref="H14" si="2">H8-H11</f>
        <v>-381183.15000000037</v>
      </c>
    </row>
    <row r="15" spans="1:8" ht="18" x14ac:dyDescent="0.25">
      <c r="A15" s="4"/>
      <c r="B15" s="19"/>
      <c r="C15" s="19"/>
      <c r="D15" s="19"/>
      <c r="E15" s="19"/>
      <c r="F15" s="19"/>
      <c r="G15" s="19"/>
      <c r="H15" s="20"/>
    </row>
    <row r="16" spans="1:8" ht="15.75" x14ac:dyDescent="0.25">
      <c r="A16" s="91" t="s">
        <v>24</v>
      </c>
      <c r="B16" s="92"/>
      <c r="C16" s="92"/>
      <c r="D16" s="92"/>
      <c r="E16" s="92"/>
      <c r="F16" s="92"/>
      <c r="G16" s="92"/>
      <c r="H16" s="92"/>
    </row>
    <row r="17" spans="1:8" ht="18" x14ac:dyDescent="0.25">
      <c r="A17" s="4"/>
      <c r="B17" s="19"/>
      <c r="C17" s="19"/>
      <c r="D17" s="19"/>
      <c r="E17" s="19"/>
      <c r="F17" s="19"/>
      <c r="G17" s="19"/>
      <c r="H17" s="20"/>
    </row>
    <row r="18" spans="1:8" x14ac:dyDescent="0.25">
      <c r="A18" s="23"/>
      <c r="B18" s="24"/>
      <c r="C18" s="24"/>
      <c r="D18" s="25"/>
      <c r="E18" s="26"/>
      <c r="F18" s="3" t="s">
        <v>150</v>
      </c>
      <c r="G18" s="3" t="s">
        <v>151</v>
      </c>
      <c r="H18" s="3" t="s">
        <v>152</v>
      </c>
    </row>
    <row r="19" spans="1:8" x14ac:dyDescent="0.25">
      <c r="A19" s="89" t="s">
        <v>34</v>
      </c>
      <c r="B19" s="90"/>
      <c r="C19" s="90"/>
      <c r="D19" s="90"/>
      <c r="E19" s="90"/>
      <c r="F19" s="28">
        <v>65130</v>
      </c>
      <c r="G19" s="28">
        <v>0</v>
      </c>
      <c r="H19" s="28">
        <f>F19+G19</f>
        <v>65130</v>
      </c>
    </row>
    <row r="20" spans="1:8" x14ac:dyDescent="0.25">
      <c r="A20" s="89" t="s">
        <v>35</v>
      </c>
      <c r="B20" s="90"/>
      <c r="C20" s="90"/>
      <c r="D20" s="90"/>
      <c r="E20" s="90"/>
      <c r="F20" s="28">
        <v>32565</v>
      </c>
      <c r="G20" s="28">
        <v>0</v>
      </c>
      <c r="H20" s="28">
        <f>F20+G20</f>
        <v>32565</v>
      </c>
    </row>
    <row r="21" spans="1:8" x14ac:dyDescent="0.25">
      <c r="A21" s="99" t="s">
        <v>2</v>
      </c>
      <c r="B21" s="94"/>
      <c r="C21" s="94"/>
      <c r="D21" s="94"/>
      <c r="E21" s="94"/>
      <c r="F21" s="27">
        <f>F19-F20</f>
        <v>32565</v>
      </c>
      <c r="G21" s="27">
        <v>0</v>
      </c>
      <c r="H21" s="27">
        <f t="shared" ref="H21" si="3">H19-H20</f>
        <v>32565</v>
      </c>
    </row>
    <row r="22" spans="1:8" x14ac:dyDescent="0.25">
      <c r="A22" s="99" t="s">
        <v>51</v>
      </c>
      <c r="B22" s="94"/>
      <c r="C22" s="94"/>
      <c r="D22" s="94"/>
      <c r="E22" s="94"/>
      <c r="F22" s="27">
        <f>F19-F20</f>
        <v>32565</v>
      </c>
      <c r="G22" s="27">
        <v>0</v>
      </c>
      <c r="H22" s="27">
        <v>32565</v>
      </c>
    </row>
    <row r="23" spans="1:8" ht="18" x14ac:dyDescent="0.25">
      <c r="A23" s="18"/>
      <c r="B23" s="19"/>
      <c r="C23" s="19"/>
      <c r="D23" s="19"/>
      <c r="E23" s="19"/>
      <c r="F23" s="19"/>
      <c r="G23" s="19"/>
      <c r="H23" s="20"/>
    </row>
    <row r="24" spans="1:8" ht="15.75" x14ac:dyDescent="0.25">
      <c r="A24" s="91" t="s">
        <v>52</v>
      </c>
      <c r="B24" s="92"/>
      <c r="C24" s="92"/>
      <c r="D24" s="92"/>
      <c r="E24" s="92"/>
      <c r="F24" s="92"/>
      <c r="G24" s="92"/>
      <c r="H24" s="92"/>
    </row>
    <row r="25" spans="1:8" ht="15.75" x14ac:dyDescent="0.25">
      <c r="A25" s="35"/>
      <c r="B25" s="36"/>
      <c r="C25" s="36"/>
      <c r="D25" s="36"/>
      <c r="E25" s="36"/>
      <c r="F25" s="36"/>
      <c r="G25" s="36"/>
      <c r="H25" s="36"/>
    </row>
    <row r="26" spans="1:8" x14ac:dyDescent="0.25">
      <c r="A26" s="23"/>
      <c r="B26" s="24"/>
      <c r="C26" s="24"/>
      <c r="D26" s="25"/>
      <c r="E26" s="26"/>
      <c r="F26" s="3" t="s">
        <v>150</v>
      </c>
      <c r="G26" s="3" t="s">
        <v>151</v>
      </c>
      <c r="H26" s="3" t="s">
        <v>152</v>
      </c>
    </row>
    <row r="27" spans="1:8" ht="15" customHeight="1" x14ac:dyDescent="0.25">
      <c r="A27" s="102" t="s">
        <v>53</v>
      </c>
      <c r="B27" s="103"/>
      <c r="C27" s="103"/>
      <c r="D27" s="103"/>
      <c r="E27" s="104"/>
      <c r="F27" s="38">
        <v>-350000</v>
      </c>
      <c r="G27" s="38">
        <f>348618.15+350000</f>
        <v>698618.15</v>
      </c>
      <c r="H27" s="88">
        <f>F27+G27</f>
        <v>348618.15</v>
      </c>
    </row>
    <row r="28" spans="1:8" ht="15" customHeight="1" x14ac:dyDescent="0.25">
      <c r="A28" s="99" t="s">
        <v>54</v>
      </c>
      <c r="B28" s="94"/>
      <c r="C28" s="94"/>
      <c r="D28" s="94"/>
      <c r="E28" s="94"/>
      <c r="F28" s="39">
        <v>-350000</v>
      </c>
      <c r="G28" s="38">
        <f>348618.15+350000</f>
        <v>698618.15</v>
      </c>
      <c r="H28" s="40">
        <v>348618.15</v>
      </c>
    </row>
    <row r="29" spans="1:8" ht="45" customHeight="1" x14ac:dyDescent="0.25">
      <c r="A29" s="93" t="s">
        <v>55</v>
      </c>
      <c r="B29" s="105"/>
      <c r="C29" s="105"/>
      <c r="D29" s="105"/>
      <c r="E29" s="106"/>
      <c r="F29" s="39"/>
      <c r="G29" s="39"/>
      <c r="H29" s="40"/>
    </row>
    <row r="30" spans="1:8" ht="15.75" x14ac:dyDescent="0.25">
      <c r="A30" s="41"/>
      <c r="B30" s="42"/>
      <c r="C30" s="42"/>
      <c r="D30" s="42"/>
      <c r="E30" s="42"/>
      <c r="F30" s="42"/>
      <c r="G30" s="42"/>
      <c r="H30" s="42"/>
    </row>
    <row r="31" spans="1:8" ht="15.75" x14ac:dyDescent="0.25">
      <c r="A31" s="107" t="s">
        <v>49</v>
      </c>
      <c r="B31" s="107"/>
      <c r="C31" s="107"/>
      <c r="D31" s="107"/>
      <c r="E31" s="107"/>
      <c r="F31" s="107"/>
      <c r="G31" s="107"/>
      <c r="H31" s="107"/>
    </row>
    <row r="32" spans="1:8" ht="18" x14ac:dyDescent="0.25">
      <c r="A32" s="43"/>
      <c r="B32" s="44"/>
      <c r="C32" s="44"/>
      <c r="D32" s="44"/>
      <c r="E32" s="44"/>
      <c r="F32" s="44"/>
      <c r="G32" s="44"/>
      <c r="H32" s="45"/>
    </row>
    <row r="33" spans="1:8" x14ac:dyDescent="0.25">
      <c r="A33" s="46"/>
      <c r="B33" s="47"/>
      <c r="C33" s="47"/>
      <c r="D33" s="48"/>
      <c r="E33" s="49"/>
      <c r="F33" s="3" t="s">
        <v>150</v>
      </c>
      <c r="G33" s="3" t="s">
        <v>151</v>
      </c>
      <c r="H33" s="3" t="s">
        <v>152</v>
      </c>
    </row>
    <row r="34" spans="1:8" x14ac:dyDescent="0.25">
      <c r="A34" s="102" t="s">
        <v>53</v>
      </c>
      <c r="B34" s="103"/>
      <c r="C34" s="103"/>
      <c r="D34" s="103"/>
      <c r="E34" s="104"/>
      <c r="F34" s="38">
        <v>0</v>
      </c>
      <c r="G34" s="38">
        <f>F37</f>
        <v>0</v>
      </c>
      <c r="H34" s="88">
        <f>G37</f>
        <v>0</v>
      </c>
    </row>
    <row r="35" spans="1:8" ht="28.5" customHeight="1" x14ac:dyDescent="0.25">
      <c r="A35" s="102" t="s">
        <v>56</v>
      </c>
      <c r="B35" s="103"/>
      <c r="C35" s="103"/>
      <c r="D35" s="103"/>
      <c r="E35" s="104"/>
      <c r="F35" s="38">
        <v>0</v>
      </c>
      <c r="G35" s="38">
        <v>0</v>
      </c>
      <c r="H35" s="88">
        <v>0</v>
      </c>
    </row>
    <row r="36" spans="1:8" x14ac:dyDescent="0.25">
      <c r="A36" s="102" t="s">
        <v>57</v>
      </c>
      <c r="B36" s="108"/>
      <c r="C36" s="108"/>
      <c r="D36" s="108"/>
      <c r="E36" s="109"/>
      <c r="F36" s="38">
        <v>0</v>
      </c>
      <c r="G36" s="38">
        <v>0</v>
      </c>
      <c r="H36" s="88">
        <v>0</v>
      </c>
    </row>
    <row r="37" spans="1:8" ht="15" customHeight="1" x14ac:dyDescent="0.25">
      <c r="A37" s="99" t="s">
        <v>54</v>
      </c>
      <c r="B37" s="94"/>
      <c r="C37" s="94"/>
      <c r="D37" s="94"/>
      <c r="E37" s="94"/>
      <c r="F37" s="29">
        <f>F34-F35+F36</f>
        <v>0</v>
      </c>
      <c r="G37" s="29">
        <f t="shared" ref="G37:H37" si="4">G34-G35+G36</f>
        <v>0</v>
      </c>
      <c r="H37" s="50">
        <f t="shared" si="4"/>
        <v>0</v>
      </c>
    </row>
    <row r="38" spans="1:8" ht="17.25" customHeight="1" x14ac:dyDescent="0.25"/>
    <row r="39" spans="1:8" x14ac:dyDescent="0.25">
      <c r="A39" s="100"/>
      <c r="B39" s="101"/>
      <c r="C39" s="101"/>
      <c r="D39" s="101"/>
      <c r="E39" s="101"/>
      <c r="F39" s="101"/>
      <c r="G39" s="101"/>
      <c r="H39" s="101"/>
    </row>
    <row r="40" spans="1:8" ht="9" customHeight="1" x14ac:dyDescent="0.25"/>
  </sheetData>
  <mergeCells count="24">
    <mergeCell ref="A39:H39"/>
    <mergeCell ref="A21:E21"/>
    <mergeCell ref="A22:E22"/>
    <mergeCell ref="A24:H24"/>
    <mergeCell ref="A27:E27"/>
    <mergeCell ref="A28:E28"/>
    <mergeCell ref="A29:E29"/>
    <mergeCell ref="A31:H31"/>
    <mergeCell ref="A34:E34"/>
    <mergeCell ref="A35:E35"/>
    <mergeCell ref="A36:E36"/>
    <mergeCell ref="A37:E37"/>
    <mergeCell ref="A20:E20"/>
    <mergeCell ref="A1:H1"/>
    <mergeCell ref="A3:H3"/>
    <mergeCell ref="A5:H5"/>
    <mergeCell ref="A8:E8"/>
    <mergeCell ref="A9:E9"/>
    <mergeCell ref="A10:E10"/>
    <mergeCell ref="A12:E12"/>
    <mergeCell ref="A13:E13"/>
    <mergeCell ref="A14:E14"/>
    <mergeCell ref="A16:H16"/>
    <mergeCell ref="A19:E19"/>
  </mergeCells>
  <pageMargins left="0.7" right="0.7" top="0.75" bottom="0.75" header="0.3" footer="0.3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topLeftCell="A22" workbookViewId="0">
      <selection activeCell="D41" sqref="D41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6" width="25.28515625" customWidth="1"/>
  </cols>
  <sheetData>
    <row r="1" spans="1:8" ht="42" customHeight="1" x14ac:dyDescent="0.25">
      <c r="A1" s="91" t="s">
        <v>153</v>
      </c>
      <c r="B1" s="91"/>
      <c r="C1" s="91"/>
      <c r="D1" s="91"/>
      <c r="E1" s="91"/>
      <c r="F1" s="91"/>
      <c r="G1" s="91"/>
      <c r="H1" s="91"/>
    </row>
    <row r="2" spans="1:8" ht="18" customHeight="1" x14ac:dyDescent="0.25">
      <c r="A2" s="4"/>
      <c r="B2" s="4"/>
      <c r="C2" s="4"/>
      <c r="D2" s="4"/>
      <c r="E2" s="4"/>
      <c r="F2" s="4"/>
    </row>
    <row r="3" spans="1:8" ht="15.75" customHeight="1" x14ac:dyDescent="0.25">
      <c r="A3" s="91" t="s">
        <v>18</v>
      </c>
      <c r="B3" s="91"/>
      <c r="C3" s="91"/>
      <c r="D3" s="91"/>
      <c r="E3" s="91"/>
      <c r="F3" s="91"/>
    </row>
    <row r="4" spans="1:8" ht="18" x14ac:dyDescent="0.25">
      <c r="A4" s="4"/>
      <c r="B4" s="4"/>
      <c r="C4" s="4"/>
      <c r="D4" s="4"/>
      <c r="E4" s="4"/>
      <c r="F4" s="4"/>
    </row>
    <row r="5" spans="1:8" ht="18" customHeight="1" x14ac:dyDescent="0.25">
      <c r="A5" s="91" t="s">
        <v>4</v>
      </c>
      <c r="B5" s="91"/>
      <c r="C5" s="91"/>
      <c r="D5" s="91"/>
      <c r="E5" s="91"/>
      <c r="F5" s="91"/>
    </row>
    <row r="6" spans="1:8" ht="18" x14ac:dyDescent="0.25">
      <c r="A6" s="4"/>
      <c r="B6" s="4"/>
      <c r="C6" s="4"/>
      <c r="D6" s="4"/>
      <c r="E6" s="4"/>
      <c r="F6" s="4"/>
    </row>
    <row r="7" spans="1:8" ht="15.75" customHeight="1" x14ac:dyDescent="0.25">
      <c r="A7" s="91" t="s">
        <v>36</v>
      </c>
      <c r="B7" s="91"/>
      <c r="C7" s="91"/>
      <c r="D7" s="91"/>
      <c r="E7" s="91"/>
      <c r="F7" s="91"/>
    </row>
    <row r="8" spans="1:8" ht="18" x14ac:dyDescent="0.25">
      <c r="A8" s="4"/>
      <c r="B8" s="4"/>
      <c r="C8" s="4"/>
      <c r="D8" s="4"/>
      <c r="E8" s="4"/>
      <c r="F8" s="4"/>
    </row>
    <row r="9" spans="1:8" x14ac:dyDescent="0.25">
      <c r="A9" s="17" t="s">
        <v>5</v>
      </c>
      <c r="B9" s="16" t="s">
        <v>6</v>
      </c>
      <c r="C9" s="16" t="s">
        <v>3</v>
      </c>
      <c r="D9" s="16" t="s">
        <v>150</v>
      </c>
      <c r="E9" s="17" t="s">
        <v>151</v>
      </c>
      <c r="F9" s="17" t="s">
        <v>152</v>
      </c>
    </row>
    <row r="10" spans="1:8" ht="24" customHeight="1" x14ac:dyDescent="0.25">
      <c r="A10" s="32"/>
      <c r="B10" s="33"/>
      <c r="C10" s="9" t="s">
        <v>0</v>
      </c>
      <c r="D10" s="58">
        <f t="shared" ref="D10:E10" si="0">SUM(D11,D18,D20)</f>
        <v>5610695</v>
      </c>
      <c r="E10" s="58">
        <f t="shared" si="0"/>
        <v>-184985.37</v>
      </c>
      <c r="F10" s="58">
        <f>D10+E10</f>
        <v>5425709.6299999999</v>
      </c>
    </row>
    <row r="11" spans="1:8" ht="15.75" customHeight="1" x14ac:dyDescent="0.25">
      <c r="A11" s="9">
        <v>6</v>
      </c>
      <c r="B11" s="9"/>
      <c r="C11" s="9" t="s">
        <v>7</v>
      </c>
      <c r="D11" s="58">
        <f>SUM(D12:D17)</f>
        <v>5542565</v>
      </c>
      <c r="E11" s="57">
        <f>SUM(E12:E17)</f>
        <v>-184985.37</v>
      </c>
      <c r="F11" s="57">
        <f>D11+E11</f>
        <v>5357579.63</v>
      </c>
    </row>
    <row r="12" spans="1:8" ht="38.25" x14ac:dyDescent="0.25">
      <c r="A12" s="9"/>
      <c r="B12" s="13">
        <v>63</v>
      </c>
      <c r="C12" s="13" t="s">
        <v>26</v>
      </c>
      <c r="D12" s="7">
        <v>56000</v>
      </c>
      <c r="E12" s="8">
        <v>97000</v>
      </c>
      <c r="F12" s="8">
        <f>D12+E12</f>
        <v>153000</v>
      </c>
    </row>
    <row r="13" spans="1:8" x14ac:dyDescent="0.25">
      <c r="A13" s="10"/>
      <c r="B13" s="10">
        <v>64</v>
      </c>
      <c r="C13" s="10" t="s">
        <v>72</v>
      </c>
      <c r="D13" s="7">
        <v>400</v>
      </c>
      <c r="E13" s="8"/>
      <c r="F13" s="8">
        <f t="shared" ref="F13:F17" si="1">D13+E13</f>
        <v>400</v>
      </c>
    </row>
    <row r="14" spans="1:8" ht="60" customHeight="1" x14ac:dyDescent="0.25">
      <c r="A14" s="10"/>
      <c r="B14" s="10">
        <v>65</v>
      </c>
      <c r="C14" s="52" t="s">
        <v>73</v>
      </c>
      <c r="D14" s="7">
        <v>220000</v>
      </c>
      <c r="E14" s="8">
        <v>0</v>
      </c>
      <c r="F14" s="8">
        <f t="shared" si="1"/>
        <v>220000</v>
      </c>
    </row>
    <row r="15" spans="1:8" ht="60" customHeight="1" x14ac:dyDescent="0.25">
      <c r="A15" s="10"/>
      <c r="B15" s="10">
        <v>66</v>
      </c>
      <c r="C15" s="52" t="s">
        <v>74</v>
      </c>
      <c r="D15" s="7">
        <v>1833065</v>
      </c>
      <c r="E15" s="8">
        <v>19000</v>
      </c>
      <c r="F15" s="8">
        <f t="shared" si="1"/>
        <v>1852065</v>
      </c>
    </row>
    <row r="16" spans="1:8" ht="38.25" x14ac:dyDescent="0.25">
      <c r="A16" s="10"/>
      <c r="B16" s="10">
        <v>67</v>
      </c>
      <c r="C16" s="13" t="s">
        <v>27</v>
      </c>
      <c r="D16" s="7">
        <v>3424100</v>
      </c>
      <c r="E16" s="8">
        <f>2139.63+46875-350000</f>
        <v>-300985.37</v>
      </c>
      <c r="F16" s="8">
        <f t="shared" si="1"/>
        <v>3123114.63</v>
      </c>
    </row>
    <row r="17" spans="1:12" ht="25.9" customHeight="1" x14ac:dyDescent="0.25">
      <c r="A17" s="10"/>
      <c r="B17" s="10">
        <v>68</v>
      </c>
      <c r="C17" s="13" t="s">
        <v>75</v>
      </c>
      <c r="D17" s="7">
        <v>9000</v>
      </c>
      <c r="E17" s="8">
        <v>0</v>
      </c>
      <c r="F17" s="8">
        <f t="shared" si="1"/>
        <v>9000</v>
      </c>
    </row>
    <row r="18" spans="1:12" ht="25.5" x14ac:dyDescent="0.25">
      <c r="A18" s="12">
        <v>7</v>
      </c>
      <c r="B18" s="12"/>
      <c r="C18" s="21" t="s">
        <v>8</v>
      </c>
      <c r="D18" s="58">
        <v>3000</v>
      </c>
      <c r="E18" s="57">
        <f>SUM(E19)</f>
        <v>0</v>
      </c>
      <c r="F18" s="57">
        <f>SUM(F19)</f>
        <v>3000</v>
      </c>
    </row>
    <row r="19" spans="1:12" ht="38.25" x14ac:dyDescent="0.25">
      <c r="A19" s="13"/>
      <c r="B19" s="13">
        <v>72</v>
      </c>
      <c r="C19" s="22" t="s">
        <v>25</v>
      </c>
      <c r="D19" s="7">
        <v>3000</v>
      </c>
      <c r="E19" s="8">
        <v>0</v>
      </c>
      <c r="F19" s="8">
        <f>D19+E19</f>
        <v>3000</v>
      </c>
    </row>
    <row r="20" spans="1:12" s="51" customFormat="1" ht="30" x14ac:dyDescent="0.25">
      <c r="A20" s="84">
        <v>8</v>
      </c>
      <c r="B20" s="62"/>
      <c r="C20" s="61" t="s">
        <v>15</v>
      </c>
      <c r="D20" s="57">
        <f>SUM(D21:D22)</f>
        <v>65130</v>
      </c>
      <c r="E20" s="62">
        <f>SUM(E21:E22)</f>
        <v>0</v>
      </c>
      <c r="F20" s="57">
        <f>SUM(F21:F22)</f>
        <v>65130</v>
      </c>
    </row>
    <row r="21" spans="1:12" s="53" customFormat="1" ht="30" x14ac:dyDescent="0.25">
      <c r="B21" s="53">
        <v>81</v>
      </c>
      <c r="C21" s="55" t="s">
        <v>77</v>
      </c>
      <c r="D21" s="8">
        <v>0</v>
      </c>
      <c r="E21" s="53">
        <v>0</v>
      </c>
      <c r="F21" s="56">
        <f>D21+E21</f>
        <v>0</v>
      </c>
      <c r="G21"/>
      <c r="H21"/>
      <c r="I21"/>
      <c r="J21"/>
      <c r="K21"/>
      <c r="L21"/>
    </row>
    <row r="22" spans="1:12" x14ac:dyDescent="0.25">
      <c r="A22" s="53"/>
      <c r="B22" s="53">
        <v>84</v>
      </c>
      <c r="C22" s="55" t="s">
        <v>21</v>
      </c>
      <c r="D22" s="7">
        <v>65130</v>
      </c>
      <c r="E22" s="8">
        <v>0</v>
      </c>
      <c r="F22" s="56">
        <f>D22+E22</f>
        <v>65130</v>
      </c>
    </row>
    <row r="23" spans="1:12" x14ac:dyDescent="0.25">
      <c r="A23" s="63">
        <v>9</v>
      </c>
      <c r="B23" s="63">
        <v>922</v>
      </c>
      <c r="C23" s="60" t="s">
        <v>154</v>
      </c>
      <c r="D23" s="57">
        <v>0</v>
      </c>
      <c r="E23" s="57">
        <f>189687.3+158930.85</f>
        <v>348618.15</v>
      </c>
      <c r="F23" s="57">
        <f>D23+E23</f>
        <v>348618.15</v>
      </c>
    </row>
    <row r="24" spans="1:12" x14ac:dyDescent="0.25">
      <c r="C24" s="78"/>
    </row>
    <row r="25" spans="1:12" ht="15.75" x14ac:dyDescent="0.25">
      <c r="A25" s="91" t="s">
        <v>37</v>
      </c>
      <c r="B25" s="110"/>
      <c r="C25" s="110"/>
      <c r="D25" s="110"/>
      <c r="E25" s="110"/>
      <c r="F25" s="110"/>
    </row>
    <row r="26" spans="1:12" ht="18" x14ac:dyDescent="0.25">
      <c r="A26" s="4"/>
      <c r="B26" s="4"/>
      <c r="C26" s="4"/>
      <c r="D26" s="4"/>
      <c r="E26" s="4"/>
      <c r="F26" s="4"/>
    </row>
    <row r="27" spans="1:12" x14ac:dyDescent="0.25">
      <c r="A27" s="17" t="s">
        <v>5</v>
      </c>
      <c r="B27" s="16" t="s">
        <v>6</v>
      </c>
      <c r="C27" s="16" t="s">
        <v>3</v>
      </c>
      <c r="D27" s="16" t="s">
        <v>150</v>
      </c>
      <c r="E27" s="17" t="s">
        <v>151</v>
      </c>
      <c r="F27" s="17" t="s">
        <v>152</v>
      </c>
    </row>
    <row r="28" spans="1:12" ht="25.15" customHeight="1" x14ac:dyDescent="0.25">
      <c r="A28" s="32"/>
      <c r="B28" s="33"/>
      <c r="C28" s="9" t="s">
        <v>1</v>
      </c>
      <c r="D28" s="58">
        <f>SUM(D29,D35)</f>
        <v>5260695</v>
      </c>
      <c r="E28" s="58">
        <f>SUM(E29,,E35)</f>
        <v>513632.78</v>
      </c>
      <c r="F28" s="58">
        <f>SUM(F29,F35,F39)</f>
        <v>5774327.7800000003</v>
      </c>
    </row>
    <row r="29" spans="1:12" ht="15.75" customHeight="1" x14ac:dyDescent="0.25">
      <c r="A29" s="9">
        <v>3</v>
      </c>
      <c r="B29" s="9"/>
      <c r="C29" s="9" t="s">
        <v>9</v>
      </c>
      <c r="D29" s="58">
        <f>SUM(D30:D33:D34)</f>
        <v>5098000</v>
      </c>
      <c r="E29" s="58">
        <f>SUM(E30:E33:E34)</f>
        <v>447757.78</v>
      </c>
      <c r="F29" s="58">
        <f>SUM(F30:F33:F34)</f>
        <v>5545757.7800000003</v>
      </c>
    </row>
    <row r="30" spans="1:12" ht="15.75" customHeight="1" x14ac:dyDescent="0.25">
      <c r="A30" s="9"/>
      <c r="B30" s="13">
        <v>31</v>
      </c>
      <c r="C30" s="15" t="s">
        <v>10</v>
      </c>
      <c r="D30" s="7">
        <v>3828000</v>
      </c>
      <c r="E30" s="8"/>
      <c r="F30" s="8">
        <f>D30+E30</f>
        <v>3828000</v>
      </c>
    </row>
    <row r="31" spans="1:12" x14ac:dyDescent="0.25">
      <c r="A31" s="10"/>
      <c r="B31" s="10">
        <v>32</v>
      </c>
      <c r="C31" s="10" t="s">
        <v>20</v>
      </c>
      <c r="D31" s="7">
        <v>1265000</v>
      </c>
      <c r="E31" s="8">
        <f>97000+2139.63+189687.3+158930.85</f>
        <v>447757.78</v>
      </c>
      <c r="F31" s="8">
        <f t="shared" ref="F31:F34" si="2">D31+E31</f>
        <v>1712757.78</v>
      </c>
    </row>
    <row r="32" spans="1:12" x14ac:dyDescent="0.25">
      <c r="A32" s="10"/>
      <c r="B32" s="10">
        <v>34</v>
      </c>
      <c r="C32" s="10" t="s">
        <v>65</v>
      </c>
      <c r="D32" s="7">
        <v>5000</v>
      </c>
      <c r="E32" s="8"/>
      <c r="F32" s="8">
        <f t="shared" si="2"/>
        <v>5000</v>
      </c>
    </row>
    <row r="33" spans="1:6" ht="28.15" customHeight="1" x14ac:dyDescent="0.25">
      <c r="A33" s="10"/>
      <c r="B33" s="10">
        <v>36</v>
      </c>
      <c r="C33" s="52" t="s">
        <v>71</v>
      </c>
      <c r="D33" s="7"/>
      <c r="E33" s="8"/>
      <c r="F33" s="8">
        <f t="shared" si="2"/>
        <v>0</v>
      </c>
    </row>
    <row r="34" spans="1:6" ht="28.15" customHeight="1" x14ac:dyDescent="0.25">
      <c r="A34" s="10"/>
      <c r="B34" s="10">
        <v>38</v>
      </c>
      <c r="C34" s="52" t="s">
        <v>67</v>
      </c>
      <c r="D34" s="7"/>
      <c r="E34" s="8"/>
      <c r="F34" s="8">
        <f t="shared" si="2"/>
        <v>0</v>
      </c>
    </row>
    <row r="35" spans="1:6" ht="25.5" x14ac:dyDescent="0.25">
      <c r="A35" s="12">
        <v>4</v>
      </c>
      <c r="B35" s="12"/>
      <c r="C35" s="21" t="s">
        <v>11</v>
      </c>
      <c r="D35" s="58">
        <f>SUM(D36:D40)</f>
        <v>162695</v>
      </c>
      <c r="E35" s="57">
        <f>SUM(E40,E37,E38,E36)</f>
        <v>65875</v>
      </c>
      <c r="F35" s="57">
        <f>SUM(F36:F38)</f>
        <v>196005</v>
      </c>
    </row>
    <row r="36" spans="1:6" ht="38.25" x14ac:dyDescent="0.25">
      <c r="A36" s="13"/>
      <c r="B36" s="13">
        <v>41</v>
      </c>
      <c r="C36" s="22" t="s">
        <v>12</v>
      </c>
      <c r="D36" s="53"/>
      <c r="E36" s="8">
        <v>0</v>
      </c>
      <c r="F36" s="8">
        <f>D36+E36</f>
        <v>0</v>
      </c>
    </row>
    <row r="37" spans="1:6" ht="40.9" customHeight="1" x14ac:dyDescent="0.25">
      <c r="A37" s="13"/>
      <c r="B37" s="54">
        <v>42</v>
      </c>
      <c r="C37" s="55" t="s">
        <v>28</v>
      </c>
      <c r="D37" s="8">
        <v>130130</v>
      </c>
      <c r="E37" s="53">
        <f>19000+46875</f>
        <v>65875</v>
      </c>
      <c r="F37" s="8">
        <f t="shared" ref="F37:F38" si="3">D37+E37</f>
        <v>196005</v>
      </c>
    </row>
    <row r="38" spans="1:6" ht="40.9" customHeight="1" x14ac:dyDescent="0.25">
      <c r="A38" s="13"/>
      <c r="B38" s="54">
        <v>45</v>
      </c>
      <c r="C38" s="55" t="s">
        <v>68</v>
      </c>
      <c r="D38" s="53"/>
      <c r="E38" s="56"/>
      <c r="F38" s="8">
        <f t="shared" si="3"/>
        <v>0</v>
      </c>
    </row>
    <row r="39" spans="1:6" ht="25.5" x14ac:dyDescent="0.25">
      <c r="A39" s="12">
        <v>5</v>
      </c>
      <c r="B39" s="12"/>
      <c r="C39" s="21" t="s">
        <v>16</v>
      </c>
      <c r="D39" s="58">
        <v>0</v>
      </c>
      <c r="E39" s="57">
        <v>0</v>
      </c>
      <c r="F39" s="57">
        <f>SUM(F40)</f>
        <v>32565</v>
      </c>
    </row>
    <row r="40" spans="1:6" ht="40.9" customHeight="1" x14ac:dyDescent="0.25">
      <c r="A40" s="13"/>
      <c r="B40" s="54">
        <v>54</v>
      </c>
      <c r="C40" s="55" t="s">
        <v>22</v>
      </c>
      <c r="D40" s="53">
        <v>32565</v>
      </c>
      <c r="E40" s="53">
        <v>0</v>
      </c>
      <c r="F40" s="56">
        <f>D40+E40</f>
        <v>32565</v>
      </c>
    </row>
    <row r="41" spans="1:6" ht="28.15" customHeight="1" x14ac:dyDescent="0.25">
      <c r="A41" s="63">
        <v>9</v>
      </c>
      <c r="B41" s="63">
        <v>922</v>
      </c>
      <c r="C41" s="60" t="s">
        <v>81</v>
      </c>
      <c r="D41" s="57">
        <f>D10-D28</f>
        <v>350000</v>
      </c>
      <c r="E41" s="57">
        <v>-350000</v>
      </c>
      <c r="F41" s="57">
        <v>0</v>
      </c>
    </row>
  </sheetData>
  <mergeCells count="5">
    <mergeCell ref="A25:F25"/>
    <mergeCell ref="A3:F3"/>
    <mergeCell ref="A5:F5"/>
    <mergeCell ref="A7:F7"/>
    <mergeCell ref="A1:H1"/>
  </mergeCells>
  <pageMargins left="0.7" right="0.7" top="0.75" bottom="0.75" header="0.3" footer="0.3"/>
  <pageSetup paperSize="9" scale="4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opLeftCell="A19" zoomScale="85" zoomScaleNormal="85" workbookViewId="0">
      <selection activeCell="E33" sqref="E33"/>
    </sheetView>
  </sheetViews>
  <sheetFormatPr defaultRowHeight="15" x14ac:dyDescent="0.25"/>
  <cols>
    <col min="2" max="2" width="40.42578125" customWidth="1"/>
    <col min="3" max="4" width="23.7109375" customWidth="1"/>
    <col min="5" max="5" width="25.28515625" customWidth="1"/>
  </cols>
  <sheetData>
    <row r="1" spans="1:8" ht="58.15" customHeight="1" x14ac:dyDescent="0.25">
      <c r="A1" s="91" t="s">
        <v>153</v>
      </c>
      <c r="B1" s="91"/>
      <c r="C1" s="91"/>
      <c r="D1" s="91"/>
      <c r="E1" s="91"/>
      <c r="F1" s="91"/>
      <c r="G1" s="91"/>
      <c r="H1" s="91"/>
    </row>
    <row r="2" spans="1:8" ht="15.75" customHeight="1" x14ac:dyDescent="0.25">
      <c r="B2" s="4"/>
      <c r="C2" s="4"/>
      <c r="D2" s="4"/>
      <c r="E2" s="4"/>
    </row>
    <row r="3" spans="1:8" ht="15.75" x14ac:dyDescent="0.25">
      <c r="A3" s="91" t="s">
        <v>18</v>
      </c>
      <c r="B3" s="91"/>
      <c r="C3" s="91"/>
      <c r="D3" s="91"/>
      <c r="E3" s="91"/>
      <c r="F3" s="91"/>
    </row>
    <row r="4" spans="1:8" ht="18" x14ac:dyDescent="0.25">
      <c r="B4" s="4"/>
      <c r="C4" s="4"/>
      <c r="D4" s="4"/>
      <c r="E4" s="4"/>
    </row>
    <row r="5" spans="1:8" ht="15.75" x14ac:dyDescent="0.25">
      <c r="A5" s="91" t="s">
        <v>136</v>
      </c>
      <c r="B5" s="91"/>
      <c r="C5" s="91"/>
      <c r="D5" s="91"/>
      <c r="E5" s="91"/>
      <c r="F5" s="91"/>
      <c r="G5" s="91"/>
      <c r="H5" s="91"/>
    </row>
    <row r="6" spans="1:8" ht="15.75" x14ac:dyDescent="0.25">
      <c r="B6" s="91"/>
      <c r="C6" s="91"/>
      <c r="D6" s="91"/>
      <c r="E6" s="91"/>
    </row>
    <row r="7" spans="1:8" ht="15.75" x14ac:dyDescent="0.25">
      <c r="A7" s="91" t="s">
        <v>38</v>
      </c>
      <c r="B7" s="91"/>
      <c r="C7" s="91"/>
      <c r="D7" s="91"/>
      <c r="E7" s="91"/>
      <c r="F7" s="91"/>
      <c r="G7" s="91"/>
      <c r="H7" s="91"/>
    </row>
    <row r="8" spans="1:8" ht="18" x14ac:dyDescent="0.25">
      <c r="B8" s="4"/>
      <c r="C8" s="4"/>
      <c r="D8" s="4"/>
      <c r="E8" s="4"/>
    </row>
    <row r="9" spans="1:8" x14ac:dyDescent="0.25">
      <c r="B9" s="17" t="s">
        <v>39</v>
      </c>
      <c r="C9" s="16" t="s">
        <v>150</v>
      </c>
      <c r="D9" s="17" t="s">
        <v>151</v>
      </c>
      <c r="E9" s="17" t="s">
        <v>152</v>
      </c>
    </row>
    <row r="10" spans="1:8" x14ac:dyDescent="0.25">
      <c r="B10" s="79" t="s">
        <v>82</v>
      </c>
      <c r="C10" s="7">
        <f>C11+C13+C15+C18+C21+C23+C25</f>
        <v>5610695</v>
      </c>
      <c r="D10" s="7">
        <f>SUM(D11,D13,D15,D18,D21,D23,)</f>
        <v>163632.63</v>
      </c>
      <c r="E10" s="7">
        <f>E11+E13+E15+E18+E21+E23+E25</f>
        <v>5774327.6299999999</v>
      </c>
    </row>
    <row r="11" spans="1:8" x14ac:dyDescent="0.25">
      <c r="B11" s="9" t="s">
        <v>40</v>
      </c>
      <c r="C11" s="7">
        <v>333881</v>
      </c>
      <c r="D11" s="7">
        <v>46875</v>
      </c>
      <c r="E11" s="7">
        <f>C11+D11</f>
        <v>380756</v>
      </c>
    </row>
    <row r="12" spans="1:8" x14ac:dyDescent="0.25">
      <c r="B12" s="64" t="s">
        <v>83</v>
      </c>
      <c r="C12" s="7">
        <v>333881</v>
      </c>
      <c r="D12" s="7">
        <v>46875</v>
      </c>
      <c r="E12" s="7">
        <f t="shared" ref="E12:E27" si="0">C12+D12</f>
        <v>380756</v>
      </c>
    </row>
    <row r="13" spans="1:8" x14ac:dyDescent="0.25">
      <c r="B13" s="9" t="s">
        <v>42</v>
      </c>
      <c r="C13" s="7">
        <v>1841965</v>
      </c>
      <c r="D13" s="7">
        <v>19000</v>
      </c>
      <c r="E13" s="7">
        <f t="shared" si="0"/>
        <v>1860965</v>
      </c>
    </row>
    <row r="14" spans="1:8" x14ac:dyDescent="0.25">
      <c r="B14" s="65" t="s">
        <v>101</v>
      </c>
      <c r="C14" s="7">
        <v>1841965</v>
      </c>
      <c r="D14" s="7">
        <v>19000</v>
      </c>
      <c r="E14" s="7">
        <f t="shared" si="0"/>
        <v>1860965</v>
      </c>
    </row>
    <row r="15" spans="1:8" x14ac:dyDescent="0.25">
      <c r="B15" s="9" t="s">
        <v>84</v>
      </c>
      <c r="C15" s="7">
        <v>3310219</v>
      </c>
      <c r="D15" s="7">
        <f>D16+D17</f>
        <v>-347860.37</v>
      </c>
      <c r="E15" s="7">
        <f t="shared" si="0"/>
        <v>2962358.63</v>
      </c>
    </row>
    <row r="16" spans="1:8" x14ac:dyDescent="0.25">
      <c r="B16" s="14" t="s">
        <v>85</v>
      </c>
      <c r="C16" s="7">
        <v>3242219</v>
      </c>
      <c r="D16" s="7">
        <v>-350000</v>
      </c>
      <c r="E16" s="7">
        <f t="shared" si="0"/>
        <v>2892219</v>
      </c>
    </row>
    <row r="17" spans="1:8" x14ac:dyDescent="0.25">
      <c r="B17" s="14" t="s">
        <v>86</v>
      </c>
      <c r="C17" s="7">
        <v>68000</v>
      </c>
      <c r="D17" s="7">
        <v>2139.63</v>
      </c>
      <c r="E17" s="7">
        <f t="shared" si="0"/>
        <v>70139.63</v>
      </c>
    </row>
    <row r="18" spans="1:8" x14ac:dyDescent="0.25">
      <c r="B18" s="66" t="s">
        <v>87</v>
      </c>
      <c r="C18" s="7">
        <v>56000</v>
      </c>
      <c r="D18" s="7">
        <v>445618</v>
      </c>
      <c r="E18" s="7">
        <f t="shared" si="0"/>
        <v>501618</v>
      </c>
    </row>
    <row r="19" spans="1:8" x14ac:dyDescent="0.25">
      <c r="B19" s="14" t="s">
        <v>102</v>
      </c>
      <c r="C19" s="7">
        <v>30000</v>
      </c>
      <c r="D19" s="7">
        <f>97000+189687.3+158930.85</f>
        <v>445618.15</v>
      </c>
      <c r="E19" s="7">
        <f t="shared" si="0"/>
        <v>475618.15</v>
      </c>
    </row>
    <row r="20" spans="1:8" x14ac:dyDescent="0.25">
      <c r="B20" s="14" t="s">
        <v>103</v>
      </c>
      <c r="C20" s="7">
        <v>26000</v>
      </c>
      <c r="D20" s="7">
        <v>0</v>
      </c>
      <c r="E20" s="7">
        <f t="shared" si="0"/>
        <v>26000</v>
      </c>
    </row>
    <row r="21" spans="1:8" x14ac:dyDescent="0.25">
      <c r="B21" s="9" t="s">
        <v>89</v>
      </c>
      <c r="C21" s="7">
        <v>500</v>
      </c>
      <c r="D21" s="7">
        <v>0</v>
      </c>
      <c r="E21" s="7">
        <f t="shared" si="0"/>
        <v>500</v>
      </c>
    </row>
    <row r="22" spans="1:8" x14ac:dyDescent="0.25">
      <c r="B22" s="14" t="s">
        <v>90</v>
      </c>
      <c r="C22" s="7">
        <v>500</v>
      </c>
      <c r="D22" s="7">
        <v>0</v>
      </c>
      <c r="E22" s="7">
        <f t="shared" si="0"/>
        <v>500</v>
      </c>
    </row>
    <row r="23" spans="1:8" ht="15.75" customHeight="1" x14ac:dyDescent="0.25">
      <c r="B23" s="12" t="s">
        <v>91</v>
      </c>
      <c r="C23" s="7">
        <v>3000</v>
      </c>
      <c r="D23" s="7">
        <v>0</v>
      </c>
      <c r="E23" s="7">
        <f t="shared" si="0"/>
        <v>3000</v>
      </c>
    </row>
    <row r="24" spans="1:8" ht="25.5" x14ac:dyDescent="0.25">
      <c r="B24" s="14" t="s">
        <v>92</v>
      </c>
      <c r="C24" s="7">
        <v>3000</v>
      </c>
      <c r="D24" s="7">
        <v>0</v>
      </c>
      <c r="E24" s="7">
        <f t="shared" si="0"/>
        <v>3000</v>
      </c>
    </row>
    <row r="25" spans="1:8" ht="25.5" x14ac:dyDescent="0.25">
      <c r="B25" s="67" t="s">
        <v>93</v>
      </c>
      <c r="C25" s="7">
        <v>65130</v>
      </c>
      <c r="D25" s="7">
        <v>0</v>
      </c>
      <c r="E25" s="7">
        <f t="shared" si="0"/>
        <v>65130</v>
      </c>
    </row>
    <row r="26" spans="1:8" x14ac:dyDescent="0.25">
      <c r="B26" s="14" t="s">
        <v>94</v>
      </c>
      <c r="C26" s="7">
        <v>0</v>
      </c>
      <c r="D26" s="7">
        <v>0</v>
      </c>
      <c r="E26" s="7">
        <f t="shared" si="0"/>
        <v>0</v>
      </c>
    </row>
    <row r="27" spans="1:8" x14ac:dyDescent="0.25">
      <c r="B27" s="14" t="s">
        <v>146</v>
      </c>
      <c r="C27" s="7">
        <v>65130</v>
      </c>
      <c r="D27" s="7">
        <v>0</v>
      </c>
      <c r="E27" s="7">
        <f t="shared" si="0"/>
        <v>65130</v>
      </c>
    </row>
    <row r="30" spans="1:8" ht="15.75" x14ac:dyDescent="0.25">
      <c r="A30" s="91" t="s">
        <v>137</v>
      </c>
      <c r="B30" s="91"/>
      <c r="C30" s="91"/>
      <c r="D30" s="91"/>
      <c r="E30" s="91"/>
      <c r="F30" s="91"/>
      <c r="G30" s="91"/>
      <c r="H30" s="91"/>
    </row>
    <row r="32" spans="1:8" x14ac:dyDescent="0.25">
      <c r="B32" s="17" t="s">
        <v>39</v>
      </c>
      <c r="C32" s="17" t="s">
        <v>150</v>
      </c>
      <c r="D32" s="17" t="s">
        <v>151</v>
      </c>
      <c r="E32" s="17" t="s">
        <v>152</v>
      </c>
    </row>
    <row r="33" spans="2:5" x14ac:dyDescent="0.25">
      <c r="B33" s="79" t="s">
        <v>95</v>
      </c>
      <c r="C33" s="7">
        <f>C34+C36+C38+C42+C45+C47+C51+C49</f>
        <v>5610695</v>
      </c>
      <c r="D33" s="7">
        <f>D34+D36+D38+D42+D51</f>
        <v>163632.78000000003</v>
      </c>
      <c r="E33" s="7">
        <f>E34+E36+E38+E42+E45+E47+E49+E51</f>
        <v>5774327.7800000003</v>
      </c>
    </row>
    <row r="34" spans="2:5" x14ac:dyDescent="0.25">
      <c r="B34" s="9" t="s">
        <v>40</v>
      </c>
      <c r="C34" s="7">
        <v>333881</v>
      </c>
      <c r="D34" s="7">
        <v>46875</v>
      </c>
      <c r="E34" s="7">
        <f>C34+D34</f>
        <v>380756</v>
      </c>
    </row>
    <row r="35" spans="2:5" x14ac:dyDescent="0.25">
      <c r="B35" s="64" t="s">
        <v>83</v>
      </c>
      <c r="C35" s="7">
        <v>333881</v>
      </c>
      <c r="D35" s="7">
        <v>46875</v>
      </c>
      <c r="E35" s="7">
        <f>C35+D35</f>
        <v>380756</v>
      </c>
    </row>
    <row r="36" spans="2:5" x14ac:dyDescent="0.25">
      <c r="B36" s="21" t="s">
        <v>42</v>
      </c>
      <c r="C36" s="7">
        <v>1841965</v>
      </c>
      <c r="D36" s="7">
        <f>19000+158930.85</f>
        <v>177930.85</v>
      </c>
      <c r="E36" s="7">
        <f t="shared" ref="E36:E51" si="1">C36+D36</f>
        <v>2019895.85</v>
      </c>
    </row>
    <row r="37" spans="2:5" x14ac:dyDescent="0.25">
      <c r="B37" s="11" t="s">
        <v>96</v>
      </c>
      <c r="C37" s="7">
        <v>1841965</v>
      </c>
      <c r="D37" s="7">
        <f>19000+158930.85</f>
        <v>177930.85</v>
      </c>
      <c r="E37" s="7">
        <f t="shared" si="1"/>
        <v>2019895.85</v>
      </c>
    </row>
    <row r="38" spans="2:5" x14ac:dyDescent="0.25">
      <c r="B38" s="12" t="s">
        <v>84</v>
      </c>
      <c r="C38" s="7">
        <v>2960219</v>
      </c>
      <c r="D38" s="7">
        <f>D39+D40+D41</f>
        <v>2139.63</v>
      </c>
      <c r="E38" s="7">
        <f t="shared" si="1"/>
        <v>2962358.63</v>
      </c>
    </row>
    <row r="39" spans="2:5" x14ac:dyDescent="0.25">
      <c r="B39" s="11" t="s">
        <v>97</v>
      </c>
      <c r="C39" s="7">
        <v>0</v>
      </c>
      <c r="D39" s="7">
        <v>0</v>
      </c>
      <c r="E39" s="7">
        <f t="shared" si="1"/>
        <v>0</v>
      </c>
    </row>
    <row r="40" spans="2:5" x14ac:dyDescent="0.25">
      <c r="B40" s="11" t="s">
        <v>98</v>
      </c>
      <c r="C40" s="7">
        <v>2892219</v>
      </c>
      <c r="D40" s="7">
        <v>0</v>
      </c>
      <c r="E40" s="7">
        <f t="shared" si="1"/>
        <v>2892219</v>
      </c>
    </row>
    <row r="41" spans="2:5" x14ac:dyDescent="0.25">
      <c r="B41" s="11" t="s">
        <v>86</v>
      </c>
      <c r="C41" s="7">
        <v>68000</v>
      </c>
      <c r="D41" s="7">
        <v>2139.63</v>
      </c>
      <c r="E41" s="7">
        <f t="shared" si="1"/>
        <v>70139.63</v>
      </c>
    </row>
    <row r="42" spans="2:5" x14ac:dyDescent="0.25">
      <c r="B42" s="12" t="s">
        <v>87</v>
      </c>
      <c r="C42" s="7">
        <v>56000</v>
      </c>
      <c r="D42" s="7">
        <f>97000+189687.3</f>
        <v>286687.3</v>
      </c>
      <c r="E42" s="7">
        <f t="shared" si="1"/>
        <v>342687.3</v>
      </c>
    </row>
    <row r="43" spans="2:5" x14ac:dyDescent="0.25">
      <c r="B43" s="11" t="s">
        <v>155</v>
      </c>
      <c r="C43" s="7">
        <v>30000</v>
      </c>
      <c r="D43" s="7">
        <f>97000+189687.3</f>
        <v>286687.3</v>
      </c>
      <c r="E43" s="7">
        <f t="shared" si="1"/>
        <v>316687.3</v>
      </c>
    </row>
    <row r="44" spans="2:5" x14ac:dyDescent="0.25">
      <c r="B44" s="14" t="s">
        <v>88</v>
      </c>
      <c r="C44" s="7">
        <v>26000</v>
      </c>
      <c r="D44" s="7">
        <v>0</v>
      </c>
      <c r="E44" s="7">
        <f t="shared" si="1"/>
        <v>26000</v>
      </c>
    </row>
    <row r="45" spans="2:5" x14ac:dyDescent="0.25">
      <c r="B45" s="9" t="s">
        <v>89</v>
      </c>
      <c r="C45" s="7">
        <v>500</v>
      </c>
      <c r="D45" s="7">
        <v>0</v>
      </c>
      <c r="E45" s="7">
        <f t="shared" si="1"/>
        <v>500</v>
      </c>
    </row>
    <row r="46" spans="2:5" x14ac:dyDescent="0.25">
      <c r="B46" s="14" t="s">
        <v>90</v>
      </c>
      <c r="C46" s="7">
        <v>500</v>
      </c>
      <c r="D46" s="7">
        <v>0</v>
      </c>
      <c r="E46" s="7">
        <f t="shared" si="1"/>
        <v>500</v>
      </c>
    </row>
    <row r="47" spans="2:5" x14ac:dyDescent="0.25">
      <c r="B47" s="12" t="s">
        <v>91</v>
      </c>
      <c r="C47" s="7">
        <v>3000</v>
      </c>
      <c r="D47" s="7">
        <v>0</v>
      </c>
      <c r="E47" s="7">
        <f t="shared" si="1"/>
        <v>3000</v>
      </c>
    </row>
    <row r="48" spans="2:5" ht="25.5" x14ac:dyDescent="0.25">
      <c r="B48" s="14" t="s">
        <v>92</v>
      </c>
      <c r="C48" s="7">
        <v>3000</v>
      </c>
      <c r="D48" s="7">
        <v>0</v>
      </c>
      <c r="E48" s="7">
        <f t="shared" si="1"/>
        <v>3000</v>
      </c>
    </row>
    <row r="49" spans="2:5" ht="25.5" x14ac:dyDescent="0.25">
      <c r="B49" s="67" t="s">
        <v>93</v>
      </c>
      <c r="C49" s="7">
        <v>65130</v>
      </c>
      <c r="D49" s="7">
        <v>0</v>
      </c>
      <c r="E49" s="7">
        <f t="shared" si="1"/>
        <v>65130</v>
      </c>
    </row>
    <row r="50" spans="2:5" x14ac:dyDescent="0.25">
      <c r="B50" s="14" t="s">
        <v>146</v>
      </c>
      <c r="C50" s="7">
        <v>65130</v>
      </c>
      <c r="D50" s="7">
        <v>0</v>
      </c>
      <c r="E50" s="7">
        <f t="shared" si="1"/>
        <v>65130</v>
      </c>
    </row>
    <row r="51" spans="2:5" x14ac:dyDescent="0.25">
      <c r="B51" s="68" t="s">
        <v>99</v>
      </c>
      <c r="C51" s="7">
        <v>350000</v>
      </c>
      <c r="D51" s="7">
        <v>-350000</v>
      </c>
      <c r="E51" s="7">
        <f t="shared" si="1"/>
        <v>0</v>
      </c>
    </row>
    <row r="52" spans="2:5" x14ac:dyDescent="0.25">
      <c r="B52" s="68" t="s">
        <v>100</v>
      </c>
      <c r="C52" s="7">
        <v>0</v>
      </c>
      <c r="D52" s="7">
        <v>0</v>
      </c>
      <c r="E52" s="7">
        <v>0</v>
      </c>
    </row>
  </sheetData>
  <mergeCells count="6">
    <mergeCell ref="A30:H30"/>
    <mergeCell ref="B6:E6"/>
    <mergeCell ref="A5:H5"/>
    <mergeCell ref="A1:H1"/>
    <mergeCell ref="A3:F3"/>
    <mergeCell ref="A7:H7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workbookViewId="0">
      <selection activeCell="B15" sqref="B15"/>
    </sheetView>
  </sheetViews>
  <sheetFormatPr defaultRowHeight="15" x14ac:dyDescent="0.25"/>
  <cols>
    <col min="1" max="1" width="37.7109375" customWidth="1"/>
    <col min="2" max="4" width="25.28515625" customWidth="1"/>
  </cols>
  <sheetData>
    <row r="1" spans="1:8" ht="42" customHeight="1" x14ac:dyDescent="0.25">
      <c r="A1" s="91" t="s">
        <v>153</v>
      </c>
      <c r="B1" s="91"/>
      <c r="C1" s="91"/>
      <c r="D1" s="91"/>
      <c r="E1" s="91"/>
      <c r="F1" s="91"/>
      <c r="G1" s="91"/>
      <c r="H1" s="91"/>
    </row>
    <row r="2" spans="1:8" ht="18" customHeight="1" x14ac:dyDescent="0.25">
      <c r="A2" s="4"/>
      <c r="B2" s="4"/>
      <c r="C2" s="4"/>
      <c r="D2" s="4"/>
    </row>
    <row r="3" spans="1:8" ht="15.75" x14ac:dyDescent="0.25">
      <c r="A3" s="91" t="s">
        <v>18</v>
      </c>
      <c r="B3" s="91"/>
      <c r="C3" s="91"/>
      <c r="D3" s="91"/>
    </row>
    <row r="4" spans="1:8" ht="18" x14ac:dyDescent="0.25">
      <c r="A4" s="4"/>
      <c r="B4" s="4"/>
      <c r="C4" s="4"/>
      <c r="D4" s="4"/>
    </row>
    <row r="5" spans="1:8" ht="18" customHeight="1" x14ac:dyDescent="0.25">
      <c r="A5" s="91" t="s">
        <v>4</v>
      </c>
      <c r="B5" s="92"/>
      <c r="C5" s="92"/>
      <c r="D5" s="92"/>
    </row>
    <row r="6" spans="1:8" ht="18" x14ac:dyDescent="0.25">
      <c r="A6" s="4"/>
      <c r="B6" s="4"/>
      <c r="C6" s="4"/>
      <c r="D6" s="4"/>
    </row>
    <row r="7" spans="1:8" ht="15.75" x14ac:dyDescent="0.25">
      <c r="A7" s="91" t="s">
        <v>13</v>
      </c>
      <c r="B7" s="110"/>
      <c r="C7" s="110"/>
      <c r="D7" s="110"/>
    </row>
    <row r="8" spans="1:8" ht="18" x14ac:dyDescent="0.25">
      <c r="A8" s="4"/>
      <c r="B8" s="4"/>
      <c r="C8" s="4"/>
      <c r="D8" s="4"/>
    </row>
    <row r="9" spans="1:8" x14ac:dyDescent="0.25">
      <c r="A9" s="17" t="s">
        <v>39</v>
      </c>
      <c r="B9" s="16" t="s">
        <v>150</v>
      </c>
      <c r="C9" s="17" t="s">
        <v>151</v>
      </c>
      <c r="D9" s="17" t="s">
        <v>152</v>
      </c>
    </row>
    <row r="10" spans="1:8" s="51" customFormat="1" ht="15.75" customHeight="1" x14ac:dyDescent="0.25">
      <c r="A10" s="9" t="s">
        <v>14</v>
      </c>
      <c r="B10" s="59">
        <v>5260695</v>
      </c>
      <c r="C10" s="57">
        <v>163633</v>
      </c>
      <c r="D10" s="58">
        <v>5774328</v>
      </c>
    </row>
    <row r="11" spans="1:8" s="51" customFormat="1" ht="15.75" customHeight="1" x14ac:dyDescent="0.25">
      <c r="A11" s="9" t="s">
        <v>76</v>
      </c>
      <c r="B11" s="59">
        <v>5260695</v>
      </c>
      <c r="C11" s="57">
        <v>163633</v>
      </c>
      <c r="D11" s="58">
        <v>5774328</v>
      </c>
    </row>
    <row r="12" spans="1:8" s="51" customFormat="1" ht="15.75" customHeight="1" x14ac:dyDescent="0.25">
      <c r="A12" s="14" t="s">
        <v>140</v>
      </c>
      <c r="B12" s="81">
        <f>B11-B13</f>
        <v>5234814</v>
      </c>
      <c r="C12" s="57">
        <v>163633</v>
      </c>
      <c r="D12" s="81">
        <f>D11-D13</f>
        <v>5748447</v>
      </c>
    </row>
    <row r="13" spans="1:8" x14ac:dyDescent="0.25">
      <c r="A13" s="14" t="s">
        <v>142</v>
      </c>
      <c r="B13" s="81">
        <v>25881</v>
      </c>
      <c r="C13" s="81">
        <v>0</v>
      </c>
      <c r="D13" s="81">
        <v>25881</v>
      </c>
    </row>
  </sheetData>
  <mergeCells count="4">
    <mergeCell ref="A3:D3"/>
    <mergeCell ref="A5:D5"/>
    <mergeCell ref="A7:D7"/>
    <mergeCell ref="A1:H1"/>
  </mergeCells>
  <pageMargins left="0.7" right="0.7" top="0.75" bottom="0.75" header="0.3" footer="0.3"/>
  <pageSetup paperSize="9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workbookViewId="0">
      <selection activeCell="E20" sqref="E20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6" width="25.28515625" customWidth="1"/>
  </cols>
  <sheetData>
    <row r="1" spans="1:8" ht="42" customHeight="1" x14ac:dyDescent="0.25">
      <c r="A1" s="91" t="s">
        <v>135</v>
      </c>
      <c r="B1" s="91"/>
      <c r="C1" s="91"/>
      <c r="D1" s="91"/>
      <c r="E1" s="91"/>
      <c r="F1" s="91"/>
      <c r="G1" s="91"/>
      <c r="H1" s="91"/>
    </row>
    <row r="2" spans="1:8" ht="18" customHeight="1" x14ac:dyDescent="0.25">
      <c r="A2" s="4"/>
      <c r="B2" s="4"/>
      <c r="C2" s="4"/>
      <c r="D2" s="4"/>
      <c r="E2" s="4"/>
      <c r="F2" s="4"/>
    </row>
    <row r="3" spans="1:8" ht="15.75" customHeight="1" x14ac:dyDescent="0.25">
      <c r="A3" s="91" t="s">
        <v>18</v>
      </c>
      <c r="B3" s="91"/>
      <c r="C3" s="91"/>
      <c r="D3" s="91"/>
      <c r="E3" s="91"/>
      <c r="F3" s="91"/>
    </row>
    <row r="4" spans="1:8" ht="18" x14ac:dyDescent="0.25">
      <c r="A4" s="4"/>
      <c r="B4" s="4"/>
      <c r="C4" s="4"/>
      <c r="D4" s="4"/>
      <c r="E4" s="4"/>
      <c r="F4" s="4"/>
    </row>
    <row r="5" spans="1:8" ht="18" customHeight="1" x14ac:dyDescent="0.25">
      <c r="A5" s="91" t="s">
        <v>44</v>
      </c>
      <c r="B5" s="91"/>
      <c r="C5" s="91"/>
      <c r="D5" s="91"/>
      <c r="E5" s="91"/>
      <c r="F5" s="91"/>
    </row>
    <row r="6" spans="1:8" ht="18" x14ac:dyDescent="0.25">
      <c r="A6" s="4"/>
      <c r="B6" s="4"/>
      <c r="C6" s="4"/>
      <c r="D6" s="4"/>
      <c r="E6" s="4"/>
      <c r="F6" s="4"/>
    </row>
    <row r="7" spans="1:8" x14ac:dyDescent="0.25">
      <c r="A7" s="17" t="s">
        <v>5</v>
      </c>
      <c r="B7" s="16" t="s">
        <v>6</v>
      </c>
      <c r="C7" s="16" t="s">
        <v>29</v>
      </c>
      <c r="D7" s="16" t="s">
        <v>150</v>
      </c>
      <c r="E7" s="17" t="s">
        <v>151</v>
      </c>
      <c r="F7" s="17" t="s">
        <v>152</v>
      </c>
    </row>
    <row r="8" spans="1:8" s="51" customFormat="1" x14ac:dyDescent="0.25">
      <c r="A8" s="32"/>
      <c r="B8" s="33"/>
      <c r="C8" s="31" t="s">
        <v>46</v>
      </c>
      <c r="D8" s="57">
        <v>65130</v>
      </c>
      <c r="E8" s="57">
        <v>0</v>
      </c>
      <c r="F8" s="57">
        <f>D8+E8</f>
        <v>65130</v>
      </c>
    </row>
    <row r="9" spans="1:8" s="51" customFormat="1" ht="25.5" x14ac:dyDescent="0.25">
      <c r="A9" s="9">
        <v>8</v>
      </c>
      <c r="B9" s="9"/>
      <c r="C9" s="9" t="s">
        <v>15</v>
      </c>
      <c r="D9" s="57">
        <v>65130</v>
      </c>
      <c r="E9" s="57">
        <v>0</v>
      </c>
      <c r="F9" s="57">
        <f t="shared" ref="F9:F15" si="0">D9+E9</f>
        <v>65130</v>
      </c>
    </row>
    <row r="10" spans="1:8" ht="30" x14ac:dyDescent="0.25">
      <c r="A10" s="9"/>
      <c r="B10" s="13">
        <v>81</v>
      </c>
      <c r="C10" s="55" t="s">
        <v>77</v>
      </c>
      <c r="D10" s="7">
        <v>65130</v>
      </c>
      <c r="E10" s="7">
        <v>0</v>
      </c>
      <c r="F10" s="57">
        <f t="shared" si="0"/>
        <v>65130</v>
      </c>
    </row>
    <row r="11" spans="1:8" x14ac:dyDescent="0.25">
      <c r="A11" s="9"/>
      <c r="B11" s="13">
        <v>84</v>
      </c>
      <c r="C11" s="13" t="s">
        <v>21</v>
      </c>
      <c r="D11" s="7">
        <v>65130</v>
      </c>
      <c r="E11" s="7">
        <v>0</v>
      </c>
      <c r="F11" s="57">
        <f t="shared" si="0"/>
        <v>65130</v>
      </c>
    </row>
    <row r="12" spans="1:8" x14ac:dyDescent="0.25">
      <c r="A12" s="9"/>
      <c r="B12" s="13"/>
      <c r="C12" s="34"/>
      <c r="D12" s="7"/>
      <c r="E12" s="7"/>
      <c r="F12" s="57"/>
    </row>
    <row r="13" spans="1:8" s="51" customFormat="1" x14ac:dyDescent="0.25">
      <c r="A13" s="9"/>
      <c r="B13" s="9"/>
      <c r="C13" s="31" t="s">
        <v>48</v>
      </c>
      <c r="D13" s="58">
        <v>32535</v>
      </c>
      <c r="E13" s="57">
        <v>0</v>
      </c>
      <c r="F13" s="57">
        <f t="shared" si="0"/>
        <v>32535</v>
      </c>
    </row>
    <row r="14" spans="1:8" ht="25.5" x14ac:dyDescent="0.25">
      <c r="A14" s="12">
        <v>5</v>
      </c>
      <c r="B14" s="12"/>
      <c r="C14" s="21" t="s">
        <v>16</v>
      </c>
      <c r="D14" s="58">
        <v>32535</v>
      </c>
      <c r="E14" s="58">
        <v>0</v>
      </c>
      <c r="F14" s="57">
        <f t="shared" si="0"/>
        <v>32535</v>
      </c>
    </row>
    <row r="15" spans="1:8" ht="25.5" x14ac:dyDescent="0.25">
      <c r="A15" s="13"/>
      <c r="B15" s="13">
        <v>54</v>
      </c>
      <c r="C15" s="22" t="s">
        <v>22</v>
      </c>
      <c r="D15" s="7">
        <v>32535</v>
      </c>
      <c r="E15" s="8">
        <v>0</v>
      </c>
      <c r="F15" s="57">
        <f t="shared" si="0"/>
        <v>32535</v>
      </c>
    </row>
  </sheetData>
  <mergeCells count="3">
    <mergeCell ref="A3:F3"/>
    <mergeCell ref="A5:F5"/>
    <mergeCell ref="A1:H1"/>
  </mergeCells>
  <pageMargins left="0.7" right="0.7" top="0.75" bottom="0.75" header="0.3" footer="0.3"/>
  <pageSetup paperSize="9" scale="7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"/>
  <sheetViews>
    <sheetView tabSelected="1" workbookViewId="0">
      <selection sqref="A1:D1"/>
    </sheetView>
  </sheetViews>
  <sheetFormatPr defaultRowHeight="15" x14ac:dyDescent="0.25"/>
  <cols>
    <col min="1" max="4" width="25.28515625" customWidth="1"/>
  </cols>
  <sheetData>
    <row r="1" spans="1:4" ht="42" customHeight="1" x14ac:dyDescent="0.25">
      <c r="A1" s="91" t="s">
        <v>153</v>
      </c>
      <c r="B1" s="91"/>
      <c r="C1" s="91"/>
      <c r="D1" s="91"/>
    </row>
    <row r="2" spans="1:4" ht="18" customHeight="1" x14ac:dyDescent="0.25">
      <c r="A2" s="4"/>
      <c r="B2" s="4"/>
      <c r="C2" s="4"/>
      <c r="D2" s="4"/>
    </row>
    <row r="3" spans="1:4" ht="15.75" customHeight="1" x14ac:dyDescent="0.25">
      <c r="A3" s="91" t="s">
        <v>18</v>
      </c>
      <c r="B3" s="91"/>
      <c r="C3" s="91"/>
      <c r="D3" s="91"/>
    </row>
    <row r="4" spans="1:4" ht="18" x14ac:dyDescent="0.25">
      <c r="A4" s="4"/>
      <c r="B4" s="4"/>
      <c r="C4" s="4"/>
      <c r="D4" s="4"/>
    </row>
    <row r="5" spans="1:4" ht="18" customHeight="1" x14ac:dyDescent="0.25">
      <c r="A5" s="91" t="s">
        <v>45</v>
      </c>
      <c r="B5" s="91"/>
      <c r="C5" s="91"/>
      <c r="D5" s="91"/>
    </row>
    <row r="6" spans="1:4" ht="18" x14ac:dyDescent="0.25">
      <c r="A6" s="4"/>
      <c r="B6" s="4"/>
      <c r="C6" s="4"/>
      <c r="D6" s="4"/>
    </row>
    <row r="7" spans="1:4" x14ac:dyDescent="0.25">
      <c r="A7" s="16" t="s">
        <v>39</v>
      </c>
      <c r="B7" s="16" t="s">
        <v>150</v>
      </c>
      <c r="C7" s="17" t="s">
        <v>151</v>
      </c>
      <c r="D7" s="17" t="s">
        <v>152</v>
      </c>
    </row>
    <row r="8" spans="1:4" x14ac:dyDescent="0.25">
      <c r="A8" s="9" t="s">
        <v>46</v>
      </c>
      <c r="B8" s="57">
        <v>65130</v>
      </c>
      <c r="C8" s="57">
        <v>0</v>
      </c>
      <c r="D8" s="57">
        <f>B8+C8</f>
        <v>65130</v>
      </c>
    </row>
    <row r="9" spans="1:4" x14ac:dyDescent="0.25">
      <c r="A9" s="9" t="s">
        <v>147</v>
      </c>
      <c r="B9" s="58">
        <f t="shared" ref="B9" si="0">SUM(B10)</f>
        <v>65130</v>
      </c>
      <c r="C9" s="58">
        <v>0</v>
      </c>
      <c r="D9" s="57">
        <f t="shared" ref="D9:D16" si="1">B9+C9</f>
        <v>65130</v>
      </c>
    </row>
    <row r="10" spans="1:4" ht="25.5" x14ac:dyDescent="0.25">
      <c r="A10" s="14" t="s">
        <v>47</v>
      </c>
      <c r="B10" s="8">
        <v>65130</v>
      </c>
      <c r="C10" s="8">
        <v>0</v>
      </c>
      <c r="D10" s="57">
        <f t="shared" si="1"/>
        <v>65130</v>
      </c>
    </row>
    <row r="11" spans="1:4" x14ac:dyDescent="0.25">
      <c r="A11" s="14"/>
      <c r="B11" s="7"/>
      <c r="C11" s="8"/>
      <c r="D11" s="57"/>
    </row>
    <row r="12" spans="1:4" x14ac:dyDescent="0.25">
      <c r="A12" s="9" t="s">
        <v>48</v>
      </c>
      <c r="B12" s="58">
        <v>32535</v>
      </c>
      <c r="C12" s="57">
        <v>0</v>
      </c>
      <c r="D12" s="57">
        <f t="shared" si="1"/>
        <v>32535</v>
      </c>
    </row>
    <row r="13" spans="1:4" x14ac:dyDescent="0.25">
      <c r="A13" s="21" t="s">
        <v>40</v>
      </c>
      <c r="B13" s="7">
        <v>0</v>
      </c>
      <c r="C13" s="7">
        <v>0</v>
      </c>
      <c r="D13" s="57">
        <f t="shared" si="1"/>
        <v>0</v>
      </c>
    </row>
    <row r="14" spans="1:4" x14ac:dyDescent="0.25">
      <c r="A14" s="11" t="s">
        <v>41</v>
      </c>
      <c r="B14" s="7">
        <v>0</v>
      </c>
      <c r="C14" s="7">
        <v>0</v>
      </c>
      <c r="D14" s="57">
        <f t="shared" si="1"/>
        <v>0</v>
      </c>
    </row>
    <row r="15" spans="1:4" x14ac:dyDescent="0.25">
      <c r="A15" s="21" t="s">
        <v>42</v>
      </c>
      <c r="B15" s="7">
        <v>32535</v>
      </c>
      <c r="C15" s="7">
        <v>0</v>
      </c>
      <c r="D15" s="57">
        <f t="shared" si="1"/>
        <v>32535</v>
      </c>
    </row>
    <row r="16" spans="1:4" x14ac:dyDescent="0.25">
      <c r="A16" s="11" t="s">
        <v>43</v>
      </c>
      <c r="B16" s="7">
        <v>32535</v>
      </c>
      <c r="C16" s="7">
        <v>0</v>
      </c>
      <c r="D16" s="57">
        <f t="shared" si="1"/>
        <v>32535</v>
      </c>
    </row>
  </sheetData>
  <mergeCells count="3">
    <mergeCell ref="A1:D1"/>
    <mergeCell ref="A3:D3"/>
    <mergeCell ref="A5:D5"/>
  </mergeCells>
  <pageMargins left="0.7" right="0.7" top="0.75" bottom="0.75" header="0.3" footer="0.3"/>
  <pageSetup paperSize="9" scale="8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"/>
  <sheetViews>
    <sheetView zoomScale="70" zoomScaleNormal="70" workbookViewId="0">
      <selection activeCell="F22" sqref="F22"/>
    </sheetView>
  </sheetViews>
  <sheetFormatPr defaultRowHeight="15" x14ac:dyDescent="0.25"/>
  <cols>
    <col min="1" max="1" width="13.5703125" customWidth="1"/>
    <col min="2" max="2" width="3" bestFit="1" customWidth="1"/>
    <col min="3" max="3" width="8.85546875" customWidth="1"/>
    <col min="4" max="4" width="29.28515625" customWidth="1"/>
    <col min="5" max="5" width="28.85546875" customWidth="1"/>
    <col min="6" max="7" width="25.28515625" customWidth="1"/>
    <col min="8" max="8" width="1" customWidth="1"/>
  </cols>
  <sheetData>
    <row r="1" spans="1:8" ht="48" customHeight="1" x14ac:dyDescent="0.25">
      <c r="A1" s="91" t="s">
        <v>153</v>
      </c>
      <c r="B1" s="91"/>
      <c r="C1" s="91"/>
      <c r="D1" s="91"/>
      <c r="E1" s="91"/>
      <c r="F1" s="91"/>
      <c r="G1" s="91"/>
      <c r="H1" s="91"/>
    </row>
    <row r="3" spans="1:8" ht="15.75" x14ac:dyDescent="0.25">
      <c r="A3" s="91" t="s">
        <v>17</v>
      </c>
      <c r="B3" s="110"/>
      <c r="C3" s="110"/>
      <c r="D3" s="110"/>
      <c r="E3" s="110"/>
      <c r="F3" s="110"/>
      <c r="G3" s="110"/>
    </row>
    <row r="4" spans="1:8" ht="18" x14ac:dyDescent="0.25">
      <c r="A4" s="4"/>
      <c r="B4" s="4"/>
      <c r="C4" s="4"/>
      <c r="D4" s="4"/>
      <c r="E4" s="4"/>
      <c r="F4" s="4"/>
      <c r="G4" s="4"/>
    </row>
    <row r="5" spans="1:8" ht="15.75" x14ac:dyDescent="0.25">
      <c r="A5" s="128" t="s">
        <v>104</v>
      </c>
      <c r="B5" s="128"/>
      <c r="C5" s="128"/>
      <c r="D5" s="128"/>
      <c r="E5" s="128"/>
      <c r="F5" s="128"/>
      <c r="G5" s="128"/>
    </row>
    <row r="6" spans="1:8" ht="18" x14ac:dyDescent="0.25">
      <c r="A6" s="4"/>
      <c r="B6" s="4"/>
      <c r="C6" s="4"/>
      <c r="D6" s="4"/>
      <c r="E6" s="4"/>
      <c r="F6" s="4"/>
      <c r="G6" s="4"/>
    </row>
    <row r="7" spans="1:8" ht="26.45" customHeight="1" x14ac:dyDescent="0.25">
      <c r="A7" s="126" t="s">
        <v>19</v>
      </c>
      <c r="B7" s="126"/>
      <c r="C7" s="127"/>
      <c r="D7" s="17" t="s">
        <v>29</v>
      </c>
      <c r="E7" s="17" t="s">
        <v>150</v>
      </c>
      <c r="F7" s="16" t="s">
        <v>151</v>
      </c>
      <c r="G7" s="17" t="s">
        <v>152</v>
      </c>
    </row>
    <row r="8" spans="1:8" s="51" customFormat="1" ht="25.5" x14ac:dyDescent="0.25">
      <c r="A8" s="123" t="s">
        <v>105</v>
      </c>
      <c r="B8" s="124"/>
      <c r="C8" s="125"/>
      <c r="D8" s="69" t="s">
        <v>58</v>
      </c>
      <c r="E8" s="58">
        <v>68000</v>
      </c>
      <c r="F8" s="58">
        <v>0</v>
      </c>
      <c r="G8" s="58">
        <f>E8+F8</f>
        <v>68000</v>
      </c>
    </row>
    <row r="9" spans="1:8" s="51" customFormat="1" ht="25.5" x14ac:dyDescent="0.25">
      <c r="A9" s="123" t="s">
        <v>106</v>
      </c>
      <c r="B9" s="124"/>
      <c r="C9" s="125"/>
      <c r="D9" s="69" t="s">
        <v>59</v>
      </c>
      <c r="E9" s="7">
        <v>25000</v>
      </c>
      <c r="F9" s="58">
        <v>0</v>
      </c>
      <c r="G9" s="58">
        <f t="shared" ref="G9:G72" si="0">E9+F9</f>
        <v>25000</v>
      </c>
    </row>
    <row r="10" spans="1:8" x14ac:dyDescent="0.25">
      <c r="A10" s="120" t="s">
        <v>107</v>
      </c>
      <c r="B10" s="121"/>
      <c r="C10" s="122"/>
      <c r="D10" s="70" t="s">
        <v>60</v>
      </c>
      <c r="E10" s="7">
        <v>25000</v>
      </c>
      <c r="F10" s="58">
        <v>0</v>
      </c>
      <c r="G10" s="58">
        <f t="shared" si="0"/>
        <v>25000</v>
      </c>
    </row>
    <row r="11" spans="1:8" x14ac:dyDescent="0.25">
      <c r="A11" s="114">
        <v>3</v>
      </c>
      <c r="B11" s="115"/>
      <c r="C11" s="116"/>
      <c r="D11" s="71" t="s">
        <v>9</v>
      </c>
      <c r="E11" s="7">
        <v>25000</v>
      </c>
      <c r="F11" s="58">
        <v>0</v>
      </c>
      <c r="G11" s="58">
        <f t="shared" si="0"/>
        <v>25000</v>
      </c>
    </row>
    <row r="12" spans="1:8" x14ac:dyDescent="0.25">
      <c r="A12" s="111">
        <v>32</v>
      </c>
      <c r="B12" s="112"/>
      <c r="C12" s="113"/>
      <c r="D12" s="71" t="s">
        <v>20</v>
      </c>
      <c r="E12" s="7">
        <v>25000</v>
      </c>
      <c r="F12" s="58">
        <v>0</v>
      </c>
      <c r="G12" s="58">
        <f t="shared" si="0"/>
        <v>25000</v>
      </c>
    </row>
    <row r="13" spans="1:8" ht="25.5" x14ac:dyDescent="0.25">
      <c r="A13" s="120" t="s">
        <v>108</v>
      </c>
      <c r="B13" s="121"/>
      <c r="C13" s="122"/>
      <c r="D13" s="70" t="s">
        <v>109</v>
      </c>
      <c r="E13" s="7">
        <v>0</v>
      </c>
      <c r="F13" s="58">
        <v>2139.63</v>
      </c>
      <c r="G13" s="58">
        <f t="shared" si="0"/>
        <v>2139.63</v>
      </c>
    </row>
    <row r="14" spans="1:8" x14ac:dyDescent="0.25">
      <c r="A14" s="72">
        <v>3</v>
      </c>
      <c r="B14" s="73"/>
      <c r="C14" s="70"/>
      <c r="D14" s="71" t="s">
        <v>9</v>
      </c>
      <c r="E14" s="7">
        <v>0</v>
      </c>
      <c r="F14" s="58">
        <v>2139.63</v>
      </c>
      <c r="G14" s="58">
        <f t="shared" si="0"/>
        <v>2139.63</v>
      </c>
    </row>
    <row r="15" spans="1:8" x14ac:dyDescent="0.25">
      <c r="A15" s="111">
        <v>32</v>
      </c>
      <c r="B15" s="112"/>
      <c r="C15" s="113"/>
      <c r="D15" s="71" t="s">
        <v>20</v>
      </c>
      <c r="E15" s="7">
        <v>0</v>
      </c>
      <c r="F15" s="58">
        <v>2139.63</v>
      </c>
      <c r="G15" s="58">
        <f t="shared" si="0"/>
        <v>2139.63</v>
      </c>
    </row>
    <row r="16" spans="1:8" s="51" customFormat="1" ht="25.5" x14ac:dyDescent="0.25">
      <c r="A16" s="123" t="s">
        <v>138</v>
      </c>
      <c r="B16" s="124"/>
      <c r="C16" s="125"/>
      <c r="D16" s="69" t="s">
        <v>128</v>
      </c>
      <c r="E16" s="7">
        <v>35000</v>
      </c>
      <c r="F16" s="58">
        <v>0</v>
      </c>
      <c r="G16" s="58">
        <f t="shared" si="0"/>
        <v>35000</v>
      </c>
    </row>
    <row r="17" spans="1:8" x14ac:dyDescent="0.25">
      <c r="A17" s="120" t="s">
        <v>107</v>
      </c>
      <c r="B17" s="121"/>
      <c r="C17" s="122"/>
      <c r="D17" s="70" t="s">
        <v>60</v>
      </c>
      <c r="E17" s="7">
        <v>35000</v>
      </c>
      <c r="F17" s="58">
        <v>0</v>
      </c>
      <c r="G17" s="58">
        <f t="shared" si="0"/>
        <v>35000</v>
      </c>
    </row>
    <row r="18" spans="1:8" x14ac:dyDescent="0.25">
      <c r="A18" s="72">
        <v>4</v>
      </c>
      <c r="B18" s="75"/>
      <c r="C18" s="76"/>
      <c r="D18" s="71" t="s">
        <v>129</v>
      </c>
      <c r="E18" s="7">
        <v>35000</v>
      </c>
      <c r="F18" s="58">
        <v>0</v>
      </c>
      <c r="G18" s="58">
        <f t="shared" si="0"/>
        <v>35000</v>
      </c>
    </row>
    <row r="19" spans="1:8" x14ac:dyDescent="0.25">
      <c r="A19" s="111">
        <v>42</v>
      </c>
      <c r="B19" s="112"/>
      <c r="C19" s="113"/>
      <c r="D19" s="71" t="s">
        <v>130</v>
      </c>
      <c r="E19" s="7">
        <v>35000</v>
      </c>
      <c r="F19" s="58">
        <v>0</v>
      </c>
      <c r="G19" s="58">
        <f t="shared" si="0"/>
        <v>35000</v>
      </c>
    </row>
    <row r="20" spans="1:8" s="51" customFormat="1" ht="25.5" x14ac:dyDescent="0.25">
      <c r="A20" s="123" t="s">
        <v>139</v>
      </c>
      <c r="B20" s="124"/>
      <c r="C20" s="125"/>
      <c r="D20" s="69" t="s">
        <v>131</v>
      </c>
      <c r="E20" s="7">
        <v>8000</v>
      </c>
      <c r="F20" s="58">
        <v>0</v>
      </c>
      <c r="G20" s="58">
        <f t="shared" si="0"/>
        <v>8000</v>
      </c>
    </row>
    <row r="21" spans="1:8" x14ac:dyDescent="0.25">
      <c r="A21" s="120" t="s">
        <v>107</v>
      </c>
      <c r="B21" s="121"/>
      <c r="C21" s="122"/>
      <c r="D21" s="70" t="s">
        <v>60</v>
      </c>
      <c r="E21" s="7">
        <v>8000</v>
      </c>
      <c r="F21" s="58">
        <v>0</v>
      </c>
      <c r="G21" s="58">
        <f t="shared" si="0"/>
        <v>8000</v>
      </c>
    </row>
    <row r="22" spans="1:8" x14ac:dyDescent="0.25">
      <c r="A22" s="74">
        <v>3</v>
      </c>
      <c r="B22" s="112"/>
      <c r="C22" s="113"/>
      <c r="D22" s="80" t="s">
        <v>132</v>
      </c>
      <c r="E22" s="7">
        <v>8000</v>
      </c>
      <c r="F22" s="58">
        <v>0</v>
      </c>
      <c r="G22" s="58">
        <f t="shared" si="0"/>
        <v>8000</v>
      </c>
    </row>
    <row r="23" spans="1:8" x14ac:dyDescent="0.25">
      <c r="A23" s="112">
        <v>32</v>
      </c>
      <c r="B23" s="112"/>
      <c r="C23" s="113"/>
      <c r="D23" s="80" t="s">
        <v>20</v>
      </c>
      <c r="E23" s="7">
        <v>8000</v>
      </c>
      <c r="F23" s="58">
        <v>0</v>
      </c>
      <c r="G23" s="58">
        <f t="shared" si="0"/>
        <v>8000</v>
      </c>
    </row>
    <row r="24" spans="1:8" s="51" customFormat="1" ht="25.5" x14ac:dyDescent="0.25">
      <c r="A24" s="123" t="s">
        <v>110</v>
      </c>
      <c r="B24" s="124"/>
      <c r="C24" s="125"/>
      <c r="D24" s="69" t="s">
        <v>61</v>
      </c>
      <c r="E24" s="58">
        <v>5192695</v>
      </c>
      <c r="F24" s="58">
        <v>0</v>
      </c>
      <c r="G24" s="58">
        <f t="shared" si="0"/>
        <v>5192695</v>
      </c>
    </row>
    <row r="25" spans="1:8" s="51" customFormat="1" ht="25.5" x14ac:dyDescent="0.25">
      <c r="A25" s="123" t="s">
        <v>111</v>
      </c>
      <c r="B25" s="124"/>
      <c r="C25" s="125"/>
      <c r="D25" s="69" t="s">
        <v>62</v>
      </c>
      <c r="E25" s="58">
        <v>25881</v>
      </c>
      <c r="F25" s="58">
        <v>0</v>
      </c>
      <c r="G25" s="58">
        <f t="shared" si="0"/>
        <v>25881</v>
      </c>
    </row>
    <row r="26" spans="1:8" x14ac:dyDescent="0.25">
      <c r="A26" s="120" t="s">
        <v>112</v>
      </c>
      <c r="B26" s="121"/>
      <c r="C26" s="122"/>
      <c r="D26" s="70" t="s">
        <v>63</v>
      </c>
      <c r="E26" s="7">
        <v>25881</v>
      </c>
      <c r="F26" s="58"/>
      <c r="G26" s="58">
        <f t="shared" si="0"/>
        <v>25881</v>
      </c>
    </row>
    <row r="27" spans="1:8" x14ac:dyDescent="0.25">
      <c r="A27" s="72">
        <v>3</v>
      </c>
      <c r="B27" s="73"/>
      <c r="C27" s="70"/>
      <c r="D27" s="71" t="s">
        <v>9</v>
      </c>
      <c r="E27" s="7">
        <v>25881</v>
      </c>
      <c r="F27" s="58">
        <v>0</v>
      </c>
      <c r="G27" s="58">
        <f t="shared" si="0"/>
        <v>25881</v>
      </c>
    </row>
    <row r="28" spans="1:8" x14ac:dyDescent="0.25">
      <c r="A28" s="111">
        <v>31</v>
      </c>
      <c r="B28" s="112"/>
      <c r="C28" s="113"/>
      <c r="D28" s="71" t="s">
        <v>10</v>
      </c>
      <c r="E28" s="7">
        <v>18581</v>
      </c>
      <c r="F28" s="58">
        <v>0</v>
      </c>
      <c r="G28" s="58">
        <f t="shared" si="0"/>
        <v>18581</v>
      </c>
    </row>
    <row r="29" spans="1:8" x14ac:dyDescent="0.25">
      <c r="A29" s="111">
        <v>32</v>
      </c>
      <c r="B29" s="112"/>
      <c r="C29" s="113"/>
      <c r="D29" s="71" t="s">
        <v>20</v>
      </c>
      <c r="E29" s="7">
        <v>7300</v>
      </c>
      <c r="F29" s="58">
        <v>0</v>
      </c>
      <c r="G29" s="58">
        <f t="shared" si="0"/>
        <v>7300</v>
      </c>
    </row>
    <row r="30" spans="1:8" s="51" customFormat="1" ht="25.5" x14ac:dyDescent="0.25">
      <c r="A30" s="123" t="s">
        <v>113</v>
      </c>
      <c r="B30" s="124"/>
      <c r="C30" s="125"/>
      <c r="D30" s="69" t="s">
        <v>64</v>
      </c>
      <c r="E30" s="58">
        <v>2672219</v>
      </c>
      <c r="F30" s="58">
        <v>0</v>
      </c>
      <c r="G30" s="58">
        <f t="shared" si="0"/>
        <v>2672219</v>
      </c>
      <c r="H30" s="82"/>
    </row>
    <row r="31" spans="1:8" ht="22.9" customHeight="1" x14ac:dyDescent="0.25">
      <c r="A31" s="120" t="s">
        <v>114</v>
      </c>
      <c r="B31" s="121"/>
      <c r="C31" s="122"/>
      <c r="D31" s="70" t="s">
        <v>115</v>
      </c>
      <c r="E31" s="7">
        <v>2672219</v>
      </c>
      <c r="F31" s="58">
        <v>0</v>
      </c>
      <c r="G31" s="58">
        <f t="shared" si="0"/>
        <v>2672219</v>
      </c>
    </row>
    <row r="32" spans="1:8" x14ac:dyDescent="0.25">
      <c r="A32" s="72">
        <v>3</v>
      </c>
      <c r="B32" s="73"/>
      <c r="C32" s="70"/>
      <c r="D32" s="71" t="s">
        <v>9</v>
      </c>
      <c r="E32" s="7">
        <v>2672219</v>
      </c>
      <c r="F32" s="58">
        <v>0</v>
      </c>
      <c r="G32" s="58">
        <f t="shared" si="0"/>
        <v>2672219</v>
      </c>
    </row>
    <row r="33" spans="1:8" x14ac:dyDescent="0.25">
      <c r="A33" s="111">
        <v>31</v>
      </c>
      <c r="B33" s="112"/>
      <c r="C33" s="113"/>
      <c r="D33" s="71" t="s">
        <v>10</v>
      </c>
      <c r="E33" s="7">
        <v>2112202</v>
      </c>
      <c r="F33" s="58">
        <v>0</v>
      </c>
      <c r="G33" s="58">
        <f t="shared" si="0"/>
        <v>2112202</v>
      </c>
    </row>
    <row r="34" spans="1:8" x14ac:dyDescent="0.25">
      <c r="A34" s="111">
        <v>32</v>
      </c>
      <c r="B34" s="112"/>
      <c r="C34" s="113"/>
      <c r="D34" s="71" t="s">
        <v>20</v>
      </c>
      <c r="E34" s="7">
        <v>560017</v>
      </c>
      <c r="F34" s="58">
        <v>0</v>
      </c>
      <c r="G34" s="58">
        <f t="shared" si="0"/>
        <v>560017</v>
      </c>
    </row>
    <row r="35" spans="1:8" s="51" customFormat="1" ht="25.5" x14ac:dyDescent="0.25">
      <c r="A35" s="123" t="s">
        <v>116</v>
      </c>
      <c r="B35" s="124"/>
      <c r="C35" s="125"/>
      <c r="D35" s="69" t="s">
        <v>66</v>
      </c>
      <c r="E35" s="58">
        <v>2032900</v>
      </c>
      <c r="F35" s="58">
        <v>19000</v>
      </c>
      <c r="G35" s="58">
        <f t="shared" si="0"/>
        <v>2051900</v>
      </c>
      <c r="H35" s="83"/>
    </row>
    <row r="36" spans="1:8" x14ac:dyDescent="0.25">
      <c r="A36" s="120" t="s">
        <v>117</v>
      </c>
      <c r="B36" s="121"/>
      <c r="C36" s="122"/>
      <c r="D36" s="70" t="s">
        <v>141</v>
      </c>
      <c r="E36" s="7">
        <v>1809400</v>
      </c>
      <c r="F36" s="58">
        <v>19000</v>
      </c>
      <c r="G36" s="58">
        <f t="shared" si="0"/>
        <v>1828400</v>
      </c>
    </row>
    <row r="37" spans="1:8" x14ac:dyDescent="0.25">
      <c r="A37" s="114">
        <v>3</v>
      </c>
      <c r="B37" s="115"/>
      <c r="C37" s="116"/>
      <c r="D37" s="71" t="s">
        <v>9</v>
      </c>
      <c r="E37" s="7">
        <v>1785400</v>
      </c>
      <c r="F37" s="58">
        <v>0</v>
      </c>
      <c r="G37" s="58">
        <f t="shared" si="0"/>
        <v>1785400</v>
      </c>
    </row>
    <row r="38" spans="1:8" x14ac:dyDescent="0.25">
      <c r="A38" s="111">
        <v>31</v>
      </c>
      <c r="B38" s="112"/>
      <c r="C38" s="113"/>
      <c r="D38" s="71" t="s">
        <v>10</v>
      </c>
      <c r="E38" s="7">
        <v>1297400</v>
      </c>
      <c r="F38" s="58">
        <v>0</v>
      </c>
      <c r="G38" s="58">
        <f t="shared" si="0"/>
        <v>1297400</v>
      </c>
    </row>
    <row r="39" spans="1:8" x14ac:dyDescent="0.25">
      <c r="A39" s="111">
        <v>32</v>
      </c>
      <c r="B39" s="112"/>
      <c r="C39" s="113"/>
      <c r="D39" s="71" t="s">
        <v>20</v>
      </c>
      <c r="E39" s="7">
        <v>480000</v>
      </c>
      <c r="F39" s="58">
        <v>0</v>
      </c>
      <c r="G39" s="58">
        <f t="shared" si="0"/>
        <v>480000</v>
      </c>
    </row>
    <row r="40" spans="1:8" x14ac:dyDescent="0.25">
      <c r="A40" s="111">
        <v>34</v>
      </c>
      <c r="B40" s="112"/>
      <c r="C40" s="113"/>
      <c r="D40" s="71" t="s">
        <v>65</v>
      </c>
      <c r="E40" s="7">
        <v>5000</v>
      </c>
      <c r="F40" s="58">
        <v>0</v>
      </c>
      <c r="G40" s="58">
        <f t="shared" si="0"/>
        <v>5000</v>
      </c>
    </row>
    <row r="41" spans="1:8" ht="25.5" x14ac:dyDescent="0.25">
      <c r="A41" s="72">
        <v>4</v>
      </c>
      <c r="B41" s="74"/>
      <c r="C41" s="71"/>
      <c r="D41" s="71" t="s">
        <v>11</v>
      </c>
      <c r="E41" s="7">
        <v>27000</v>
      </c>
      <c r="F41" s="58">
        <v>19000</v>
      </c>
      <c r="G41" s="58">
        <f t="shared" si="0"/>
        <v>46000</v>
      </c>
    </row>
    <row r="42" spans="1:8" ht="25.5" x14ac:dyDescent="0.25">
      <c r="A42" s="111">
        <v>42</v>
      </c>
      <c r="B42" s="112"/>
      <c r="C42" s="113"/>
      <c r="D42" s="71" t="s">
        <v>28</v>
      </c>
      <c r="E42" s="7">
        <v>27000</v>
      </c>
      <c r="F42" s="58">
        <v>19000</v>
      </c>
      <c r="G42" s="58">
        <f t="shared" si="0"/>
        <v>46000</v>
      </c>
    </row>
    <row r="43" spans="1:8" ht="25.5" x14ac:dyDescent="0.25">
      <c r="A43" s="111" t="s">
        <v>156</v>
      </c>
      <c r="B43" s="112"/>
      <c r="C43" s="113"/>
      <c r="D43" s="70" t="s">
        <v>157</v>
      </c>
      <c r="E43" s="7">
        <v>0</v>
      </c>
      <c r="F43" s="58">
        <v>158930.85</v>
      </c>
      <c r="G43" s="58">
        <f t="shared" si="0"/>
        <v>158930.85</v>
      </c>
    </row>
    <row r="44" spans="1:8" x14ac:dyDescent="0.25">
      <c r="A44" s="114">
        <v>3</v>
      </c>
      <c r="B44" s="115"/>
      <c r="C44" s="116"/>
      <c r="D44" s="71" t="s">
        <v>9</v>
      </c>
      <c r="E44" s="7">
        <v>0</v>
      </c>
      <c r="F44" s="58">
        <v>158930.85</v>
      </c>
      <c r="G44" s="58">
        <f t="shared" si="0"/>
        <v>158930.85</v>
      </c>
    </row>
    <row r="45" spans="1:8" x14ac:dyDescent="0.25">
      <c r="A45" s="111">
        <v>32</v>
      </c>
      <c r="B45" s="112"/>
      <c r="C45" s="113"/>
      <c r="D45" s="71" t="s">
        <v>20</v>
      </c>
      <c r="E45" s="7">
        <v>0</v>
      </c>
      <c r="F45" s="58">
        <v>158930.85</v>
      </c>
      <c r="G45" s="58">
        <f t="shared" si="0"/>
        <v>158930.85</v>
      </c>
    </row>
    <row r="46" spans="1:8" ht="21" customHeight="1" x14ac:dyDescent="0.25">
      <c r="A46" s="120" t="s">
        <v>114</v>
      </c>
      <c r="B46" s="121"/>
      <c r="C46" s="122"/>
      <c r="D46" s="70" t="s">
        <v>115</v>
      </c>
      <c r="E46" s="7">
        <v>220000</v>
      </c>
      <c r="F46" s="58">
        <v>0</v>
      </c>
      <c r="G46" s="58">
        <f t="shared" si="0"/>
        <v>220000</v>
      </c>
    </row>
    <row r="47" spans="1:8" x14ac:dyDescent="0.25">
      <c r="A47" s="114">
        <v>3</v>
      </c>
      <c r="B47" s="115"/>
      <c r="C47" s="116"/>
      <c r="D47" s="71" t="s">
        <v>9</v>
      </c>
      <c r="E47" s="7">
        <v>220000</v>
      </c>
      <c r="F47" s="58">
        <v>0</v>
      </c>
      <c r="G47" s="58">
        <f t="shared" si="0"/>
        <v>220000</v>
      </c>
    </row>
    <row r="48" spans="1:8" x14ac:dyDescent="0.25">
      <c r="A48" s="111">
        <v>31</v>
      </c>
      <c r="B48" s="112"/>
      <c r="C48" s="113"/>
      <c r="D48" s="71" t="s">
        <v>10</v>
      </c>
      <c r="E48" s="7">
        <v>220000</v>
      </c>
      <c r="F48" s="58">
        <v>0</v>
      </c>
      <c r="G48" s="58">
        <f t="shared" si="0"/>
        <v>220000</v>
      </c>
    </row>
    <row r="49" spans="1:7" x14ac:dyDescent="0.25">
      <c r="A49" s="111">
        <v>32</v>
      </c>
      <c r="B49" s="112"/>
      <c r="C49" s="113"/>
      <c r="D49" s="71" t="s">
        <v>20</v>
      </c>
      <c r="E49" s="7">
        <v>0</v>
      </c>
      <c r="F49" s="58">
        <v>0</v>
      </c>
      <c r="G49" s="58">
        <f t="shared" si="0"/>
        <v>0</v>
      </c>
    </row>
    <row r="50" spans="1:7" x14ac:dyDescent="0.25">
      <c r="A50" s="111">
        <v>34</v>
      </c>
      <c r="B50" s="112"/>
      <c r="C50" s="113"/>
      <c r="D50" s="71" t="s">
        <v>65</v>
      </c>
      <c r="E50" s="7">
        <v>0</v>
      </c>
      <c r="F50" s="58">
        <v>0</v>
      </c>
      <c r="G50" s="58">
        <f t="shared" si="0"/>
        <v>0</v>
      </c>
    </row>
    <row r="51" spans="1:7" x14ac:dyDescent="0.25">
      <c r="A51" s="114" t="s">
        <v>126</v>
      </c>
      <c r="B51" s="115"/>
      <c r="C51" s="116"/>
      <c r="D51" s="70" t="s">
        <v>118</v>
      </c>
      <c r="E51" s="7">
        <v>0</v>
      </c>
      <c r="F51" s="58">
        <v>97000</v>
      </c>
      <c r="G51" s="58">
        <f t="shared" si="0"/>
        <v>97000</v>
      </c>
    </row>
    <row r="52" spans="1:7" x14ac:dyDescent="0.25">
      <c r="A52" s="114">
        <v>3</v>
      </c>
      <c r="B52" s="115"/>
      <c r="C52" s="116"/>
      <c r="D52" s="71" t="s">
        <v>9</v>
      </c>
      <c r="E52" s="7">
        <v>0</v>
      </c>
      <c r="F52" s="58">
        <v>97000</v>
      </c>
      <c r="G52" s="58">
        <f t="shared" si="0"/>
        <v>97000</v>
      </c>
    </row>
    <row r="53" spans="1:7" x14ac:dyDescent="0.25">
      <c r="A53" s="111">
        <v>32</v>
      </c>
      <c r="B53" s="112"/>
      <c r="C53" s="113"/>
      <c r="D53" s="71" t="s">
        <v>20</v>
      </c>
      <c r="E53" s="7">
        <v>0</v>
      </c>
      <c r="F53" s="58">
        <v>97000</v>
      </c>
      <c r="G53" s="58">
        <f t="shared" si="0"/>
        <v>97000</v>
      </c>
    </row>
    <row r="54" spans="1:7" ht="25.5" x14ac:dyDescent="0.25">
      <c r="A54" s="111">
        <v>36</v>
      </c>
      <c r="B54" s="112"/>
      <c r="C54" s="113"/>
      <c r="D54" s="71" t="s">
        <v>71</v>
      </c>
      <c r="E54" s="7">
        <v>0</v>
      </c>
      <c r="F54" s="58"/>
      <c r="G54" s="58">
        <f t="shared" si="0"/>
        <v>0</v>
      </c>
    </row>
    <row r="55" spans="1:7" x14ac:dyDescent="0.25">
      <c r="A55" s="117" t="s">
        <v>158</v>
      </c>
      <c r="B55" s="118"/>
      <c r="C55" s="119"/>
      <c r="D55" s="70" t="s">
        <v>159</v>
      </c>
      <c r="E55" s="7">
        <v>0</v>
      </c>
      <c r="F55" s="58">
        <v>189687.3</v>
      </c>
      <c r="G55" s="58">
        <f t="shared" si="0"/>
        <v>189687.3</v>
      </c>
    </row>
    <row r="56" spans="1:7" x14ac:dyDescent="0.25">
      <c r="A56" s="114">
        <v>3</v>
      </c>
      <c r="B56" s="115"/>
      <c r="C56" s="116"/>
      <c r="D56" s="71" t="s">
        <v>9</v>
      </c>
      <c r="E56" s="7">
        <v>0</v>
      </c>
      <c r="F56" s="58">
        <v>189687.3</v>
      </c>
      <c r="G56" s="58">
        <f t="shared" si="0"/>
        <v>189687.3</v>
      </c>
    </row>
    <row r="57" spans="1:7" x14ac:dyDescent="0.25">
      <c r="A57" s="111">
        <v>32</v>
      </c>
      <c r="B57" s="112"/>
      <c r="C57" s="113"/>
      <c r="D57" s="71" t="s">
        <v>20</v>
      </c>
      <c r="E57" s="7">
        <v>0</v>
      </c>
      <c r="F57" s="58">
        <v>189687.3</v>
      </c>
      <c r="G57" s="58">
        <f t="shared" si="0"/>
        <v>189687.3</v>
      </c>
    </row>
    <row r="58" spans="1:7" x14ac:dyDescent="0.25">
      <c r="A58" s="114" t="s">
        <v>127</v>
      </c>
      <c r="B58" s="115"/>
      <c r="C58" s="116"/>
      <c r="D58" s="71" t="s">
        <v>69</v>
      </c>
      <c r="E58" s="7">
        <v>500</v>
      </c>
      <c r="F58" s="58">
        <v>0</v>
      </c>
      <c r="G58" s="58">
        <f t="shared" si="0"/>
        <v>500</v>
      </c>
    </row>
    <row r="59" spans="1:7" x14ac:dyDescent="0.25">
      <c r="A59" s="114">
        <v>3</v>
      </c>
      <c r="B59" s="115"/>
      <c r="C59" s="116"/>
      <c r="D59" s="71" t="s">
        <v>9</v>
      </c>
      <c r="E59" s="7">
        <v>500</v>
      </c>
      <c r="F59" s="58">
        <v>0</v>
      </c>
      <c r="G59" s="58">
        <f t="shared" si="0"/>
        <v>500</v>
      </c>
    </row>
    <row r="60" spans="1:7" x14ac:dyDescent="0.25">
      <c r="A60" s="111">
        <v>32</v>
      </c>
      <c r="B60" s="112"/>
      <c r="C60" s="113"/>
      <c r="D60" s="71" t="s">
        <v>20</v>
      </c>
      <c r="E60" s="7">
        <v>500</v>
      </c>
      <c r="F60" s="58">
        <v>0</v>
      </c>
      <c r="G60" s="58">
        <f t="shared" si="0"/>
        <v>500</v>
      </c>
    </row>
    <row r="61" spans="1:7" ht="38.25" x14ac:dyDescent="0.25">
      <c r="A61" s="120" t="s">
        <v>119</v>
      </c>
      <c r="B61" s="121"/>
      <c r="C61" s="122"/>
      <c r="D61" s="70" t="s">
        <v>120</v>
      </c>
      <c r="E61" s="7">
        <v>3000</v>
      </c>
      <c r="F61" s="58">
        <v>0</v>
      </c>
      <c r="G61" s="58">
        <f t="shared" si="0"/>
        <v>3000</v>
      </c>
    </row>
    <row r="62" spans="1:7" ht="25.5" x14ac:dyDescent="0.25">
      <c r="A62" s="114">
        <v>4</v>
      </c>
      <c r="B62" s="115"/>
      <c r="C62" s="116"/>
      <c r="D62" s="71" t="s">
        <v>11</v>
      </c>
      <c r="E62" s="7">
        <v>3000</v>
      </c>
      <c r="F62" s="58">
        <v>0</v>
      </c>
      <c r="G62" s="58">
        <f t="shared" si="0"/>
        <v>3000</v>
      </c>
    </row>
    <row r="63" spans="1:7" ht="25.5" x14ac:dyDescent="0.25">
      <c r="A63" s="111">
        <v>42</v>
      </c>
      <c r="B63" s="112"/>
      <c r="C63" s="113"/>
      <c r="D63" s="71" t="s">
        <v>28</v>
      </c>
      <c r="E63" s="7">
        <v>3000</v>
      </c>
      <c r="F63" s="58">
        <v>0</v>
      </c>
      <c r="G63" s="58">
        <f t="shared" si="0"/>
        <v>3000</v>
      </c>
    </row>
    <row r="64" spans="1:7" s="51" customFormat="1" ht="38.25" x14ac:dyDescent="0.25">
      <c r="A64" s="123" t="s">
        <v>121</v>
      </c>
      <c r="B64" s="124"/>
      <c r="C64" s="125"/>
      <c r="D64" s="69" t="s">
        <v>70</v>
      </c>
      <c r="E64" s="58">
        <v>56000</v>
      </c>
      <c r="F64" s="58">
        <v>0</v>
      </c>
      <c r="G64" s="58">
        <f t="shared" si="0"/>
        <v>56000</v>
      </c>
    </row>
    <row r="65" spans="1:7" x14ac:dyDescent="0.25">
      <c r="A65" s="120" t="s">
        <v>126</v>
      </c>
      <c r="B65" s="121"/>
      <c r="C65" s="122"/>
      <c r="D65" s="71" t="s">
        <v>118</v>
      </c>
      <c r="E65" s="7">
        <v>30000</v>
      </c>
      <c r="F65" s="58">
        <v>0</v>
      </c>
      <c r="G65" s="58">
        <f t="shared" si="0"/>
        <v>30000</v>
      </c>
    </row>
    <row r="66" spans="1:7" x14ac:dyDescent="0.25">
      <c r="A66" s="114">
        <v>3</v>
      </c>
      <c r="B66" s="115"/>
      <c r="C66" s="116"/>
      <c r="D66" s="71" t="s">
        <v>9</v>
      </c>
      <c r="E66" s="7">
        <v>30000</v>
      </c>
      <c r="F66" s="58">
        <v>0</v>
      </c>
      <c r="G66" s="58">
        <f t="shared" si="0"/>
        <v>30000</v>
      </c>
    </row>
    <row r="67" spans="1:7" x14ac:dyDescent="0.25">
      <c r="A67" s="111">
        <v>31</v>
      </c>
      <c r="B67" s="112"/>
      <c r="C67" s="113"/>
      <c r="D67" s="71" t="s">
        <v>10</v>
      </c>
      <c r="E67" s="7">
        <v>10817</v>
      </c>
      <c r="F67" s="58">
        <v>0</v>
      </c>
      <c r="G67" s="58">
        <f t="shared" si="0"/>
        <v>10817</v>
      </c>
    </row>
    <row r="68" spans="1:7" x14ac:dyDescent="0.25">
      <c r="A68" s="111">
        <v>32</v>
      </c>
      <c r="B68" s="112"/>
      <c r="C68" s="113"/>
      <c r="D68" s="71" t="s">
        <v>20</v>
      </c>
      <c r="E68" s="7">
        <v>19183</v>
      </c>
      <c r="F68" s="58">
        <v>0</v>
      </c>
      <c r="G68" s="58">
        <f t="shared" si="0"/>
        <v>19183</v>
      </c>
    </row>
    <row r="69" spans="1:7" ht="25.5" x14ac:dyDescent="0.25">
      <c r="A69" s="120" t="s">
        <v>133</v>
      </c>
      <c r="B69" s="121"/>
      <c r="C69" s="122"/>
      <c r="D69" s="71" t="s">
        <v>134</v>
      </c>
      <c r="E69" s="7">
        <v>26000</v>
      </c>
      <c r="F69" s="58">
        <v>0</v>
      </c>
      <c r="G69" s="58">
        <f t="shared" si="0"/>
        <v>26000</v>
      </c>
    </row>
    <row r="70" spans="1:7" x14ac:dyDescent="0.25">
      <c r="A70" s="114">
        <v>3</v>
      </c>
      <c r="B70" s="115"/>
      <c r="C70" s="116"/>
      <c r="D70" s="71" t="s">
        <v>9</v>
      </c>
      <c r="E70" s="7">
        <v>26000</v>
      </c>
      <c r="F70" s="58">
        <v>0</v>
      </c>
      <c r="G70" s="58">
        <f t="shared" si="0"/>
        <v>26000</v>
      </c>
    </row>
    <row r="71" spans="1:7" x14ac:dyDescent="0.25">
      <c r="A71" s="111">
        <v>31</v>
      </c>
      <c r="B71" s="112"/>
      <c r="C71" s="113"/>
      <c r="D71" s="71" t="s">
        <v>10</v>
      </c>
      <c r="E71" s="7">
        <v>26000</v>
      </c>
      <c r="F71" s="58">
        <v>0</v>
      </c>
      <c r="G71" s="58">
        <f t="shared" si="0"/>
        <v>26000</v>
      </c>
    </row>
    <row r="72" spans="1:7" s="51" customFormat="1" ht="51" x14ac:dyDescent="0.25">
      <c r="A72" s="123" t="s">
        <v>79</v>
      </c>
      <c r="B72" s="124"/>
      <c r="C72" s="125"/>
      <c r="D72" s="69" t="s">
        <v>78</v>
      </c>
      <c r="E72" s="58">
        <v>0</v>
      </c>
      <c r="F72" s="58">
        <v>0</v>
      </c>
      <c r="G72" s="58">
        <f t="shared" si="0"/>
        <v>0</v>
      </c>
    </row>
    <row r="73" spans="1:7" ht="14.45" customHeight="1" x14ac:dyDescent="0.25">
      <c r="A73" s="120" t="s">
        <v>112</v>
      </c>
      <c r="B73" s="121"/>
      <c r="C73" s="122"/>
      <c r="D73" s="70" t="s">
        <v>63</v>
      </c>
      <c r="E73" s="7">
        <v>0</v>
      </c>
      <c r="F73" s="58">
        <v>0</v>
      </c>
      <c r="G73" s="58">
        <f t="shared" ref="G73:G96" si="1">E73+F73</f>
        <v>0</v>
      </c>
    </row>
    <row r="74" spans="1:7" ht="25.5" x14ac:dyDescent="0.25">
      <c r="A74" s="114">
        <v>4</v>
      </c>
      <c r="B74" s="115"/>
      <c r="C74" s="116"/>
      <c r="D74" s="71" t="s">
        <v>11</v>
      </c>
      <c r="E74" s="7">
        <v>0</v>
      </c>
      <c r="F74" s="58">
        <v>0</v>
      </c>
      <c r="G74" s="58">
        <f t="shared" si="1"/>
        <v>0</v>
      </c>
    </row>
    <row r="75" spans="1:7" ht="25.5" x14ac:dyDescent="0.25">
      <c r="A75" s="111">
        <v>45</v>
      </c>
      <c r="B75" s="112"/>
      <c r="C75" s="113"/>
      <c r="D75" s="71" t="s">
        <v>68</v>
      </c>
      <c r="E75" s="7">
        <v>0</v>
      </c>
      <c r="F75" s="58">
        <v>0</v>
      </c>
      <c r="G75" s="58">
        <f t="shared" si="1"/>
        <v>0</v>
      </c>
    </row>
    <row r="76" spans="1:7" s="51" customFormat="1" ht="25.5" x14ac:dyDescent="0.25">
      <c r="A76" s="120" t="s">
        <v>122</v>
      </c>
      <c r="B76" s="121"/>
      <c r="C76" s="122"/>
      <c r="D76" s="70" t="s">
        <v>148</v>
      </c>
      <c r="E76" s="7">
        <v>0</v>
      </c>
      <c r="F76" s="58">
        <v>0</v>
      </c>
      <c r="G76" s="58">
        <f t="shared" si="1"/>
        <v>0</v>
      </c>
    </row>
    <row r="77" spans="1:7" ht="25.5" x14ac:dyDescent="0.25">
      <c r="A77" s="72">
        <v>4</v>
      </c>
      <c r="B77" s="75"/>
      <c r="C77" s="76"/>
      <c r="D77" s="71" t="s">
        <v>11</v>
      </c>
      <c r="E77" s="7">
        <v>0</v>
      </c>
      <c r="F77" s="58">
        <v>0</v>
      </c>
      <c r="G77" s="58">
        <f t="shared" si="1"/>
        <v>0</v>
      </c>
    </row>
    <row r="78" spans="1:7" ht="25.5" x14ac:dyDescent="0.25">
      <c r="A78" s="111">
        <v>45</v>
      </c>
      <c r="B78" s="112"/>
      <c r="C78" s="113"/>
      <c r="D78" s="71" t="s">
        <v>68</v>
      </c>
      <c r="E78" s="7">
        <v>0</v>
      </c>
      <c r="F78" s="58">
        <v>0</v>
      </c>
      <c r="G78" s="58">
        <f t="shared" si="1"/>
        <v>0</v>
      </c>
    </row>
    <row r="79" spans="1:7" s="51" customFormat="1" ht="51" x14ac:dyDescent="0.25">
      <c r="A79" s="123" t="s">
        <v>149</v>
      </c>
      <c r="B79" s="124"/>
      <c r="C79" s="125"/>
      <c r="D79" s="69" t="s">
        <v>143</v>
      </c>
      <c r="E79" s="7">
        <v>97695</v>
      </c>
      <c r="F79" s="58">
        <v>0</v>
      </c>
      <c r="G79" s="58">
        <f t="shared" si="1"/>
        <v>97695</v>
      </c>
    </row>
    <row r="80" spans="1:7" x14ac:dyDescent="0.25">
      <c r="A80" s="120" t="s">
        <v>117</v>
      </c>
      <c r="B80" s="121"/>
      <c r="C80" s="122"/>
      <c r="D80" s="70" t="s">
        <v>141</v>
      </c>
      <c r="E80" s="7">
        <v>32565</v>
      </c>
      <c r="F80" s="58">
        <v>0</v>
      </c>
      <c r="G80" s="58">
        <f t="shared" si="1"/>
        <v>32565</v>
      </c>
    </row>
    <row r="81" spans="1:7" ht="25.5" x14ac:dyDescent="0.25">
      <c r="A81" s="114">
        <v>5</v>
      </c>
      <c r="B81" s="115"/>
      <c r="C81" s="116"/>
      <c r="D81" s="71" t="s">
        <v>16</v>
      </c>
      <c r="E81" s="7">
        <v>32565</v>
      </c>
      <c r="F81" s="58">
        <v>0</v>
      </c>
      <c r="G81" s="58">
        <f t="shared" si="1"/>
        <v>32565</v>
      </c>
    </row>
    <row r="82" spans="1:7" ht="25.5" x14ac:dyDescent="0.25">
      <c r="A82" s="111">
        <v>54</v>
      </c>
      <c r="B82" s="112"/>
      <c r="C82" s="113"/>
      <c r="D82" s="71" t="s">
        <v>22</v>
      </c>
      <c r="E82" s="7">
        <v>32565</v>
      </c>
      <c r="F82" s="58">
        <v>0</v>
      </c>
      <c r="G82" s="58">
        <f t="shared" si="1"/>
        <v>32565</v>
      </c>
    </row>
    <row r="83" spans="1:7" ht="25.5" x14ac:dyDescent="0.25">
      <c r="A83" s="120" t="s">
        <v>144</v>
      </c>
      <c r="B83" s="121"/>
      <c r="C83" s="122"/>
      <c r="D83" s="70" t="s">
        <v>145</v>
      </c>
      <c r="E83" s="7">
        <v>65130</v>
      </c>
      <c r="F83" s="58">
        <v>0</v>
      </c>
      <c r="G83" s="58">
        <f t="shared" si="1"/>
        <v>65130</v>
      </c>
    </row>
    <row r="84" spans="1:7" ht="25.5" x14ac:dyDescent="0.25">
      <c r="A84" s="114">
        <v>4</v>
      </c>
      <c r="B84" s="115"/>
      <c r="C84" s="116"/>
      <c r="D84" s="71" t="s">
        <v>11</v>
      </c>
      <c r="E84" s="7">
        <v>65130</v>
      </c>
      <c r="F84" s="58">
        <v>0</v>
      </c>
      <c r="G84" s="58">
        <f t="shared" si="1"/>
        <v>65130</v>
      </c>
    </row>
    <row r="85" spans="1:7" ht="25.5" x14ac:dyDescent="0.25">
      <c r="A85" s="111">
        <v>42</v>
      </c>
      <c r="B85" s="112"/>
      <c r="C85" s="113"/>
      <c r="D85" s="71" t="s">
        <v>28</v>
      </c>
      <c r="E85" s="7">
        <v>65130</v>
      </c>
      <c r="F85" s="58">
        <v>0</v>
      </c>
      <c r="G85" s="58">
        <f t="shared" si="1"/>
        <v>65130</v>
      </c>
    </row>
    <row r="86" spans="1:7" ht="25.5" x14ac:dyDescent="0.25">
      <c r="A86" s="123" t="s">
        <v>80</v>
      </c>
      <c r="B86" s="124"/>
      <c r="C86" s="125"/>
      <c r="D86" s="69" t="s">
        <v>123</v>
      </c>
      <c r="E86" s="58">
        <v>265000</v>
      </c>
      <c r="F86" s="58">
        <v>0</v>
      </c>
      <c r="G86" s="58">
        <f t="shared" si="1"/>
        <v>265000</v>
      </c>
    </row>
    <row r="87" spans="1:7" s="51" customFormat="1" x14ac:dyDescent="0.25">
      <c r="A87" s="120" t="s">
        <v>112</v>
      </c>
      <c r="B87" s="121"/>
      <c r="C87" s="122"/>
      <c r="D87" s="70" t="s">
        <v>63</v>
      </c>
      <c r="E87" s="7">
        <v>265000</v>
      </c>
      <c r="F87" s="58">
        <v>46875</v>
      </c>
      <c r="G87" s="58">
        <f t="shared" si="1"/>
        <v>311875</v>
      </c>
    </row>
    <row r="88" spans="1:7" s="51" customFormat="1" ht="24.6" customHeight="1" x14ac:dyDescent="0.25">
      <c r="A88" s="114">
        <v>3</v>
      </c>
      <c r="B88" s="115"/>
      <c r="C88" s="116"/>
      <c r="D88" s="71" t="s">
        <v>9</v>
      </c>
      <c r="E88" s="7">
        <v>265000</v>
      </c>
      <c r="F88" s="58">
        <v>0</v>
      </c>
      <c r="G88" s="58">
        <f t="shared" si="1"/>
        <v>265000</v>
      </c>
    </row>
    <row r="89" spans="1:7" x14ac:dyDescent="0.25">
      <c r="A89" s="111">
        <v>31</v>
      </c>
      <c r="B89" s="112"/>
      <c r="C89" s="113"/>
      <c r="D89" s="71" t="s">
        <v>10</v>
      </c>
      <c r="E89" s="7">
        <v>100000</v>
      </c>
      <c r="F89" s="58">
        <v>0</v>
      </c>
      <c r="G89" s="58">
        <f t="shared" si="1"/>
        <v>100000</v>
      </c>
    </row>
    <row r="90" spans="1:7" x14ac:dyDescent="0.25">
      <c r="A90" s="111">
        <v>32</v>
      </c>
      <c r="B90" s="112"/>
      <c r="C90" s="113"/>
      <c r="D90" s="71" t="s">
        <v>20</v>
      </c>
      <c r="E90" s="7">
        <v>165000</v>
      </c>
      <c r="F90" s="58">
        <v>0</v>
      </c>
      <c r="G90" s="58">
        <f t="shared" si="1"/>
        <v>165000</v>
      </c>
    </row>
    <row r="91" spans="1:7" ht="25.5" x14ac:dyDescent="0.25">
      <c r="A91" s="114">
        <v>4</v>
      </c>
      <c r="B91" s="115"/>
      <c r="C91" s="116"/>
      <c r="D91" s="71" t="s">
        <v>11</v>
      </c>
      <c r="E91" s="7">
        <v>0</v>
      </c>
      <c r="F91" s="58">
        <v>46875</v>
      </c>
      <c r="G91" s="58">
        <f t="shared" si="1"/>
        <v>46875</v>
      </c>
    </row>
    <row r="92" spans="1:7" ht="25.5" x14ac:dyDescent="0.25">
      <c r="A92" s="111">
        <v>42</v>
      </c>
      <c r="B92" s="112"/>
      <c r="C92" s="113"/>
      <c r="D92" s="71" t="s">
        <v>28</v>
      </c>
      <c r="E92" s="7">
        <v>0</v>
      </c>
      <c r="F92" s="58">
        <v>46875</v>
      </c>
      <c r="G92" s="58">
        <f t="shared" si="1"/>
        <v>46875</v>
      </c>
    </row>
    <row r="93" spans="1:7" ht="25.5" x14ac:dyDescent="0.25">
      <c r="A93" s="123" t="s">
        <v>124</v>
      </c>
      <c r="B93" s="124"/>
      <c r="C93" s="125"/>
      <c r="D93" s="69" t="s">
        <v>125</v>
      </c>
      <c r="E93" s="58">
        <v>43000</v>
      </c>
      <c r="F93" s="58">
        <v>0</v>
      </c>
      <c r="G93" s="58">
        <f t="shared" si="1"/>
        <v>43000</v>
      </c>
    </row>
    <row r="94" spans="1:7" x14ac:dyDescent="0.25">
      <c r="A94" s="120" t="s">
        <v>112</v>
      </c>
      <c r="B94" s="121"/>
      <c r="C94" s="122"/>
      <c r="D94" s="70" t="s">
        <v>63</v>
      </c>
      <c r="E94" s="7">
        <v>43000</v>
      </c>
      <c r="F94" s="58">
        <v>0</v>
      </c>
      <c r="G94" s="58">
        <f t="shared" si="1"/>
        <v>43000</v>
      </c>
    </row>
    <row r="95" spans="1:7" x14ac:dyDescent="0.25">
      <c r="A95" s="114">
        <v>3</v>
      </c>
      <c r="B95" s="115"/>
      <c r="C95" s="116"/>
      <c r="D95" s="71" t="s">
        <v>9</v>
      </c>
      <c r="E95" s="7">
        <v>43000</v>
      </c>
      <c r="F95" s="58">
        <v>0</v>
      </c>
      <c r="G95" s="58">
        <f t="shared" si="1"/>
        <v>43000</v>
      </c>
    </row>
    <row r="96" spans="1:7" x14ac:dyDescent="0.25">
      <c r="A96" s="111">
        <v>31</v>
      </c>
      <c r="B96" s="112"/>
      <c r="C96" s="113"/>
      <c r="D96" s="71" t="s">
        <v>10</v>
      </c>
      <c r="E96" s="7">
        <v>43000</v>
      </c>
      <c r="F96" s="58">
        <v>0</v>
      </c>
      <c r="G96" s="58">
        <f t="shared" si="1"/>
        <v>43000</v>
      </c>
    </row>
    <row r="97" spans="1:7" x14ac:dyDescent="0.25">
      <c r="A97" s="85"/>
      <c r="B97" s="85"/>
      <c r="C97" s="85"/>
      <c r="D97" s="86"/>
      <c r="E97" s="87"/>
      <c r="F97" s="87"/>
      <c r="G97" s="87"/>
    </row>
    <row r="98" spans="1:7" x14ac:dyDescent="0.25">
      <c r="A98" s="85"/>
      <c r="B98" s="85"/>
      <c r="C98" s="85"/>
      <c r="D98" s="86"/>
      <c r="E98" s="87"/>
      <c r="F98" s="87"/>
      <c r="G98" s="87"/>
    </row>
    <row r="100" spans="1:7" x14ac:dyDescent="0.25">
      <c r="G100" s="77"/>
    </row>
  </sheetData>
  <mergeCells count="87">
    <mergeCell ref="A83:C83"/>
    <mergeCell ref="A84:C84"/>
    <mergeCell ref="A85:C85"/>
    <mergeCell ref="A39:C39"/>
    <mergeCell ref="A40:C40"/>
    <mergeCell ref="A50:C50"/>
    <mergeCell ref="A78:C78"/>
    <mergeCell ref="A73:C73"/>
    <mergeCell ref="A58:C58"/>
    <mergeCell ref="A76:C76"/>
    <mergeCell ref="A69:C69"/>
    <mergeCell ref="A70:C70"/>
    <mergeCell ref="A71:C71"/>
    <mergeCell ref="A63:C63"/>
    <mergeCell ref="A64:C64"/>
    <mergeCell ref="A65:C65"/>
    <mergeCell ref="A34:C34"/>
    <mergeCell ref="A42:C42"/>
    <mergeCell ref="A21:C21"/>
    <mergeCell ref="B22:C22"/>
    <mergeCell ref="A33:C33"/>
    <mergeCell ref="A35:C35"/>
    <mergeCell ref="A36:C36"/>
    <mergeCell ref="A37:C37"/>
    <mergeCell ref="A38:C38"/>
    <mergeCell ref="A24:C24"/>
    <mergeCell ref="A25:C25"/>
    <mergeCell ref="A26:C26"/>
    <mergeCell ref="A28:C28"/>
    <mergeCell ref="A30:C30"/>
    <mergeCell ref="A31:C31"/>
    <mergeCell ref="A23:C23"/>
    <mergeCell ref="A1:H1"/>
    <mergeCell ref="A7:C7"/>
    <mergeCell ref="A16:C16"/>
    <mergeCell ref="A17:C17"/>
    <mergeCell ref="A20:C20"/>
    <mergeCell ref="A3:G3"/>
    <mergeCell ref="A5:G5"/>
    <mergeCell ref="A8:C8"/>
    <mergeCell ref="A19:C19"/>
    <mergeCell ref="A9:C9"/>
    <mergeCell ref="A10:C10"/>
    <mergeCell ref="A11:C11"/>
    <mergeCell ref="A12:C12"/>
    <mergeCell ref="A13:C13"/>
    <mergeCell ref="A15:C15"/>
    <mergeCell ref="A96:C96"/>
    <mergeCell ref="A72:C72"/>
    <mergeCell ref="A74:C74"/>
    <mergeCell ref="A75:C75"/>
    <mergeCell ref="A86:C86"/>
    <mergeCell ref="A87:C87"/>
    <mergeCell ref="A80:C80"/>
    <mergeCell ref="A81:C81"/>
    <mergeCell ref="A82:C82"/>
    <mergeCell ref="A88:C88"/>
    <mergeCell ref="A90:C90"/>
    <mergeCell ref="A93:C93"/>
    <mergeCell ref="A94:C94"/>
    <mergeCell ref="A95:C95"/>
    <mergeCell ref="A89:C89"/>
    <mergeCell ref="A79:C79"/>
    <mergeCell ref="A67:C67"/>
    <mergeCell ref="A68:C68"/>
    <mergeCell ref="A52:C52"/>
    <mergeCell ref="A54:C54"/>
    <mergeCell ref="A61:C61"/>
    <mergeCell ref="A59:C59"/>
    <mergeCell ref="A60:C60"/>
    <mergeCell ref="A62:C62"/>
    <mergeCell ref="A29:C29"/>
    <mergeCell ref="A53:C53"/>
    <mergeCell ref="A92:C92"/>
    <mergeCell ref="A91:C91"/>
    <mergeCell ref="A45:C45"/>
    <mergeCell ref="A43:C43"/>
    <mergeCell ref="A44:C44"/>
    <mergeCell ref="A55:C55"/>
    <mergeCell ref="A56:C56"/>
    <mergeCell ref="A57:C57"/>
    <mergeCell ref="A46:C46"/>
    <mergeCell ref="A47:C47"/>
    <mergeCell ref="A48:C48"/>
    <mergeCell ref="A49:C49"/>
    <mergeCell ref="A51:C51"/>
    <mergeCell ref="A66:C6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SAŽETAK</vt:lpstr>
      <vt:lpstr> Račun prihoda i rashoda</vt:lpstr>
      <vt:lpstr>Prihodi i rashodi po izvorima</vt:lpstr>
      <vt:lpstr>Rashodi prema funkcijskoj kl</vt:lpstr>
      <vt:lpstr>Račun financiranja</vt:lpstr>
      <vt:lpstr>Račun financiranja po izvorima</vt:lpstr>
      <vt:lpstr>POSEBNI  DIO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Jele</cp:lastModifiedBy>
  <cp:lastPrinted>2025-11-05T12:23:43Z</cp:lastPrinted>
  <dcterms:created xsi:type="dcterms:W3CDTF">2022-08-12T12:51:27Z</dcterms:created>
  <dcterms:modified xsi:type="dcterms:W3CDTF">2026-08-12T06:04:24Z</dcterms:modified>
</cp:coreProperties>
</file>