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512" windowHeight="11532" tabRatio="601" activeTab="4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3" l="1"/>
  <c r="J104" i="3"/>
  <c r="J103" i="3"/>
  <c r="J69" i="3"/>
  <c r="G14" i="7"/>
  <c r="G74" i="7"/>
  <c r="G27" i="7"/>
  <c r="G25" i="7"/>
  <c r="G17" i="7"/>
  <c r="E25" i="8"/>
  <c r="J11" i="1" l="1"/>
  <c r="J14" i="1"/>
  <c r="J15" i="1"/>
  <c r="J10" i="1"/>
  <c r="M11" i="1"/>
  <c r="F74" i="7"/>
  <c r="D20" i="8"/>
  <c r="H32" i="3"/>
  <c r="H12" i="3"/>
  <c r="G56" i="3"/>
  <c r="G65" i="3"/>
  <c r="H64" i="3"/>
  <c r="F57" i="7"/>
  <c r="F58" i="7"/>
  <c r="F59" i="7"/>
  <c r="F43" i="7"/>
  <c r="H43" i="7" s="1"/>
  <c r="F44" i="7"/>
  <c r="F36" i="7"/>
  <c r="F37" i="7"/>
  <c r="G16" i="7"/>
  <c r="G55" i="7"/>
  <c r="G54" i="7" s="1"/>
  <c r="F17" i="7"/>
  <c r="F16" i="7" s="1"/>
  <c r="F15" i="7" s="1"/>
  <c r="F22" i="7"/>
  <c r="F21" i="7" s="1"/>
  <c r="F20" i="7" s="1"/>
  <c r="F27" i="7"/>
  <c r="F26" i="7" s="1"/>
  <c r="F25" i="7" s="1"/>
  <c r="F32" i="7"/>
  <c r="F41" i="7"/>
  <c r="F40" i="7" s="1"/>
  <c r="F47" i="7"/>
  <c r="F46" i="7" s="1"/>
  <c r="F51" i="7"/>
  <c r="F50" i="7" s="1"/>
  <c r="F49" i="7" s="1"/>
  <c r="F62" i="7"/>
  <c r="F61" i="7" s="1"/>
  <c r="F66" i="7"/>
  <c r="F65" i="7" s="1"/>
  <c r="F64" i="7" s="1"/>
  <c r="F70" i="7"/>
  <c r="F69" i="7" s="1"/>
  <c r="F68" i="7" s="1"/>
  <c r="G37" i="7"/>
  <c r="H39" i="7"/>
  <c r="H19" i="7"/>
  <c r="H18" i="7"/>
  <c r="H24" i="7"/>
  <c r="C7" i="11"/>
  <c r="I119" i="3"/>
  <c r="I99" i="3"/>
  <c r="I70" i="3"/>
  <c r="F14" i="7" l="1"/>
  <c r="I65" i="3"/>
  <c r="G10" i="1"/>
  <c r="G16" i="3"/>
  <c r="G13" i="3"/>
  <c r="G62" i="7" l="1"/>
  <c r="H63" i="7"/>
  <c r="H62" i="7" l="1"/>
  <c r="G61" i="7"/>
  <c r="H61" i="7" s="1"/>
  <c r="G57" i="7" l="1"/>
  <c r="H57" i="7" s="1"/>
  <c r="E14" i="8" l="1"/>
  <c r="D14" i="8"/>
  <c r="C14" i="8" l="1"/>
  <c r="E31" i="8"/>
  <c r="D31" i="8"/>
  <c r="C31" i="8"/>
  <c r="H98" i="3"/>
  <c r="G99" i="3" l="1"/>
  <c r="I90" i="3"/>
  <c r="G90" i="3"/>
  <c r="I88" i="3"/>
  <c r="G88" i="3"/>
  <c r="I61" i="3"/>
  <c r="I38" i="3"/>
  <c r="I33" i="3"/>
  <c r="K32" i="1"/>
  <c r="J32" i="1"/>
  <c r="E27" i="8" l="1"/>
  <c r="E23" i="8"/>
  <c r="E37" i="8"/>
  <c r="G98" i="3"/>
  <c r="I13" i="1"/>
  <c r="I10" i="1"/>
  <c r="G13" i="1"/>
  <c r="F48" i="8"/>
  <c r="H45" i="3" l="1"/>
  <c r="H10" i="1" l="1"/>
  <c r="G8" i="11" l="1"/>
  <c r="F8" i="11"/>
  <c r="G8" i="8"/>
  <c r="G10" i="8"/>
  <c r="G12" i="8"/>
  <c r="G13" i="8"/>
  <c r="G16" i="8"/>
  <c r="G19" i="8"/>
  <c r="G21" i="8"/>
  <c r="G24" i="8"/>
  <c r="G26" i="8"/>
  <c r="G29" i="8"/>
  <c r="G30" i="8"/>
  <c r="G33" i="8"/>
  <c r="G36" i="8"/>
  <c r="G38" i="8"/>
  <c r="F10" i="8"/>
  <c r="F12" i="8"/>
  <c r="F13" i="8"/>
  <c r="F16" i="8"/>
  <c r="F26" i="8"/>
  <c r="F29" i="8"/>
  <c r="F30" i="8"/>
  <c r="F33" i="8"/>
  <c r="K60" i="3"/>
  <c r="K87" i="3"/>
  <c r="K120" i="3"/>
  <c r="J57" i="3"/>
  <c r="J58" i="3"/>
  <c r="J59" i="3"/>
  <c r="J60" i="3"/>
  <c r="J62" i="3"/>
  <c r="J66" i="3"/>
  <c r="J67" i="3"/>
  <c r="J68" i="3"/>
  <c r="J71" i="3"/>
  <c r="J72" i="3"/>
  <c r="J73" i="3"/>
  <c r="J74" i="3"/>
  <c r="J75" i="3"/>
  <c r="J76" i="3"/>
  <c r="J78" i="3"/>
  <c r="J79" i="3"/>
  <c r="J80" i="3"/>
  <c r="J81" i="3"/>
  <c r="J82" i="3"/>
  <c r="J83" i="3"/>
  <c r="J84" i="3"/>
  <c r="J85" i="3"/>
  <c r="J86" i="3"/>
  <c r="J87" i="3"/>
  <c r="J91" i="3"/>
  <c r="J92" i="3"/>
  <c r="J93" i="3"/>
  <c r="J94" i="3"/>
  <c r="J95" i="3"/>
  <c r="J97" i="3"/>
  <c r="J100" i="3"/>
  <c r="J102" i="3"/>
  <c r="J111" i="3"/>
  <c r="J114" i="3"/>
  <c r="K41" i="3"/>
  <c r="K43" i="3"/>
  <c r="J24" i="3"/>
  <c r="J31" i="3"/>
  <c r="J34" i="3"/>
  <c r="J39" i="3"/>
  <c r="J41" i="3"/>
  <c r="J43" i="3"/>
  <c r="J14" i="3"/>
  <c r="J20" i="3"/>
  <c r="H13" i="1"/>
  <c r="K11" i="1"/>
  <c r="K12" i="1"/>
  <c r="K14" i="1"/>
  <c r="K15" i="1"/>
  <c r="I16" i="1" l="1"/>
  <c r="K10" i="1"/>
  <c r="K13" i="1"/>
  <c r="H16" i="1"/>
  <c r="G16" i="1"/>
  <c r="J16" i="1" s="1"/>
  <c r="J13" i="1"/>
  <c r="G70" i="7"/>
  <c r="G69" i="7" s="1"/>
  <c r="G68" i="7" s="1"/>
  <c r="G66" i="7"/>
  <c r="G65" i="7" s="1"/>
  <c r="G64" i="7" s="1"/>
  <c r="G51" i="7"/>
  <c r="G50" i="7" s="1"/>
  <c r="G49" i="7" s="1"/>
  <c r="G47" i="7"/>
  <c r="G46" i="7" s="1"/>
  <c r="G41" i="7"/>
  <c r="G40" i="7" s="1"/>
  <c r="G36" i="7"/>
  <c r="G32" i="7"/>
  <c r="G26" i="7"/>
  <c r="G22" i="7"/>
  <c r="G21" i="7" s="1"/>
  <c r="G20" i="7" s="1"/>
  <c r="H71" i="7"/>
  <c r="H13" i="7"/>
  <c r="H23" i="7"/>
  <c r="H28" i="7"/>
  <c r="H29" i="7"/>
  <c r="H30" i="7"/>
  <c r="H34" i="7"/>
  <c r="H42" i="7"/>
  <c r="H48" i="7"/>
  <c r="H52" i="7"/>
  <c r="H53" i="7"/>
  <c r="H67" i="7"/>
  <c r="F12" i="7"/>
  <c r="G12" i="7"/>
  <c r="G11" i="7" s="1"/>
  <c r="G10" i="7" s="1"/>
  <c r="G9" i="7" s="1"/>
  <c r="D6" i="11"/>
  <c r="E6" i="11"/>
  <c r="C6" i="11"/>
  <c r="D37" i="8"/>
  <c r="C37" i="8"/>
  <c r="D35" i="8"/>
  <c r="E35" i="8"/>
  <c r="C35" i="8"/>
  <c r="D27" i="8"/>
  <c r="C27" i="8"/>
  <c r="D25" i="8"/>
  <c r="D23" i="8"/>
  <c r="C23" i="8"/>
  <c r="E20" i="8"/>
  <c r="C20" i="8"/>
  <c r="D18" i="8"/>
  <c r="E18" i="8"/>
  <c r="C18" i="8"/>
  <c r="D11" i="8"/>
  <c r="E11" i="8"/>
  <c r="C11" i="8"/>
  <c r="D9" i="8"/>
  <c r="E9" i="8"/>
  <c r="C9" i="8"/>
  <c r="D7" i="8"/>
  <c r="D6" i="8" s="1"/>
  <c r="C7" i="8"/>
  <c r="E7" i="8"/>
  <c r="C22" i="8" l="1"/>
  <c r="H36" i="7"/>
  <c r="G15" i="7"/>
  <c r="H32" i="7"/>
  <c r="H17" i="7"/>
  <c r="D22" i="8"/>
  <c r="D39" i="8" s="1"/>
  <c r="F6" i="11"/>
  <c r="G7" i="11"/>
  <c r="F7" i="11"/>
  <c r="G6" i="11"/>
  <c r="G23" i="8"/>
  <c r="G35" i="8"/>
  <c r="G18" i="8"/>
  <c r="G27" i="8"/>
  <c r="F27" i="8"/>
  <c r="E22" i="8"/>
  <c r="G11" i="8"/>
  <c r="F11" i="8"/>
  <c r="G14" i="8"/>
  <c r="F14" i="8"/>
  <c r="G25" i="8"/>
  <c r="F25" i="8"/>
  <c r="G37" i="8"/>
  <c r="G7" i="8"/>
  <c r="G9" i="8"/>
  <c r="F9" i="8"/>
  <c r="G20" i="8"/>
  <c r="G31" i="8"/>
  <c r="F31" i="8"/>
  <c r="H70" i="7"/>
  <c r="H12" i="7"/>
  <c r="H41" i="7"/>
  <c r="H40" i="7"/>
  <c r="H68" i="7"/>
  <c r="H69" i="7"/>
  <c r="H66" i="7"/>
  <c r="H65" i="7"/>
  <c r="H64" i="7"/>
  <c r="H51" i="7"/>
  <c r="H47" i="7"/>
  <c r="H27" i="7"/>
  <c r="H22" i="7"/>
  <c r="H21" i="7"/>
  <c r="H20" i="7"/>
  <c r="F11" i="7"/>
  <c r="C6" i="8"/>
  <c r="E6" i="8"/>
  <c r="H50" i="7" l="1"/>
  <c r="H46" i="7"/>
  <c r="G22" i="8"/>
  <c r="F22" i="8"/>
  <c r="G6" i="8"/>
  <c r="E39" i="8"/>
  <c r="C39" i="8"/>
  <c r="F6" i="8"/>
  <c r="H26" i="7"/>
  <c r="H16" i="7"/>
  <c r="H15" i="7"/>
  <c r="F10" i="7"/>
  <c r="F9" i="7" s="1"/>
  <c r="H11" i="7"/>
  <c r="H25" i="7" l="1"/>
  <c r="F39" i="8"/>
  <c r="H49" i="7"/>
  <c r="H9" i="7"/>
  <c r="H10" i="7"/>
  <c r="H14" i="7" l="1"/>
  <c r="I19" i="3" l="1"/>
  <c r="G19" i="3"/>
  <c r="I16" i="3"/>
  <c r="I13" i="3"/>
  <c r="H119" i="3"/>
  <c r="G119" i="3"/>
  <c r="I117" i="3"/>
  <c r="G117" i="3"/>
  <c r="I110" i="3"/>
  <c r="G110" i="3"/>
  <c r="H108" i="3"/>
  <c r="H107" i="3" s="1"/>
  <c r="I108" i="3"/>
  <c r="G108" i="3"/>
  <c r="I77" i="3"/>
  <c r="I64" i="3" s="1"/>
  <c r="G77" i="3"/>
  <c r="G70" i="3"/>
  <c r="G61" i="3"/>
  <c r="G55" i="3" s="1"/>
  <c r="H55" i="3"/>
  <c r="I56" i="3"/>
  <c r="G46" i="3"/>
  <c r="G45" i="3" s="1"/>
  <c r="G44" i="3" s="1"/>
  <c r="H42" i="3"/>
  <c r="I42" i="3"/>
  <c r="G42" i="3"/>
  <c r="H37" i="3"/>
  <c r="G38" i="3"/>
  <c r="G37" i="3" s="1"/>
  <c r="I35" i="3"/>
  <c r="G35" i="3"/>
  <c r="G33" i="3"/>
  <c r="I30" i="3"/>
  <c r="G30" i="3"/>
  <c r="G29" i="3" s="1"/>
  <c r="I27" i="3"/>
  <c r="G27" i="3"/>
  <c r="H22" i="3"/>
  <c r="I23" i="3"/>
  <c r="G23" i="3"/>
  <c r="H11" i="3" l="1"/>
  <c r="G64" i="3"/>
  <c r="G54" i="3" s="1"/>
  <c r="G53" i="3" s="1"/>
  <c r="G22" i="3"/>
  <c r="I12" i="3"/>
  <c r="K64" i="3"/>
  <c r="G107" i="3"/>
  <c r="G106" i="3" s="1"/>
  <c r="G12" i="3"/>
  <c r="K16" i="3"/>
  <c r="J19" i="3"/>
  <c r="K119" i="3"/>
  <c r="J13" i="3"/>
  <c r="K13" i="3"/>
  <c r="J30" i="3"/>
  <c r="K30" i="3"/>
  <c r="J38" i="3"/>
  <c r="K38" i="3"/>
  <c r="K56" i="3"/>
  <c r="J56" i="3"/>
  <c r="K23" i="3"/>
  <c r="J23" i="3"/>
  <c r="J33" i="3"/>
  <c r="K33" i="3"/>
  <c r="J42" i="3"/>
  <c r="K42" i="3"/>
  <c r="K61" i="3"/>
  <c r="J61" i="3"/>
  <c r="K65" i="3"/>
  <c r="J65" i="3"/>
  <c r="K77" i="3"/>
  <c r="J77" i="3"/>
  <c r="K99" i="3"/>
  <c r="J99" i="3"/>
  <c r="K110" i="3"/>
  <c r="J110" i="3"/>
  <c r="K46" i="3"/>
  <c r="K35" i="3"/>
  <c r="K70" i="3"/>
  <c r="J70" i="3"/>
  <c r="K90" i="3"/>
  <c r="J90" i="3"/>
  <c r="K117" i="3"/>
  <c r="I107" i="3"/>
  <c r="G32" i="3"/>
  <c r="H54" i="3"/>
  <c r="I55" i="3"/>
  <c r="I98" i="3"/>
  <c r="H106" i="3"/>
  <c r="H44" i="3"/>
  <c r="I32" i="3"/>
  <c r="I37" i="3"/>
  <c r="I22" i="3"/>
  <c r="I29" i="3"/>
  <c r="H10" i="3" l="1"/>
  <c r="H53" i="3"/>
  <c r="J12" i="3"/>
  <c r="J64" i="3"/>
  <c r="K12" i="3"/>
  <c r="G11" i="3"/>
  <c r="G10" i="3" s="1"/>
  <c r="J22" i="3"/>
  <c r="K22" i="3"/>
  <c r="K98" i="3"/>
  <c r="J98" i="3"/>
  <c r="J29" i="3"/>
  <c r="K29" i="3"/>
  <c r="J32" i="3"/>
  <c r="K32" i="3"/>
  <c r="K45" i="3"/>
  <c r="J37" i="3"/>
  <c r="K37" i="3"/>
  <c r="J55" i="3"/>
  <c r="K55" i="3"/>
  <c r="I54" i="3"/>
  <c r="I44" i="3"/>
  <c r="K107" i="3"/>
  <c r="J107" i="3"/>
  <c r="I106" i="3"/>
  <c r="I11" i="3"/>
  <c r="I53" i="3" l="1"/>
  <c r="G122" i="3"/>
  <c r="J11" i="3"/>
  <c r="K11" i="3"/>
  <c r="K106" i="3"/>
  <c r="J106" i="3"/>
  <c r="J54" i="3"/>
  <c r="K54" i="3"/>
  <c r="K44" i="3"/>
  <c r="I10" i="3"/>
  <c r="K10" i="3" s="1"/>
  <c r="I122" i="3" l="1"/>
  <c r="J10" i="3"/>
  <c r="J53" i="3"/>
  <c r="K53" i="3"/>
  <c r="K122" i="3" l="1"/>
  <c r="J122" i="3"/>
  <c r="K129" i="3" l="1"/>
  <c r="J129" i="3"/>
</calcChain>
</file>

<file path=xl/sharedStrings.xml><?xml version="1.0" encoding="utf-8"?>
<sst xmlns="http://schemas.openxmlformats.org/spreadsheetml/2006/main" count="391" uniqueCount="226">
  <si>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</si>
  <si>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</si>
  <si>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</si>
  <si>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</si>
  <si>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</si>
  <si>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</si>
  <si>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</si>
  <si>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</si>
  <si>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</si>
  <si>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</si>
  <si>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</si>
  <si>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</si>
  <si>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</si>
  <si>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</si>
  <si>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</si>
  <si>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</si>
  <si>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</si>
  <si>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</si>
  <si>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</si>
  <si>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</si>
  <si>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</si>
  <si>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</si>
  <si>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</si>
  <si>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</si>
  <si>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</si>
  <si>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</si>
  <si>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</si>
  <si>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</si>
  <si>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</si>
  <si>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</si>
  <si>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</si>
  <si>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</si>
  <si>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</si>
  <si>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</si>
  <si>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</si>
  <si>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</si>
  <si>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</si>
  <si>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</si>
  <si>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</si>
  <si>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</si>
  <si>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</si>
  <si>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</si>
  <si>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</si>
  <si>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</si>
  <si>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</si>
  <si>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</si>
  <si>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</si>
  <si>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</si>
  <si>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</si>
  <si>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</si>
  <si>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</si>
  <si>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</si>
  <si>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</si>
  <si>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</si>
  <si>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</si>
  <si>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</si>
  <si>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</si>
  <si>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</si>
  <si>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</si>
  <si>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</si>
  <si>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</si>
  <si>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</si>
  <si>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</si>
  <si>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</si>
  <si>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</si>
  <si>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</si>
  <si>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</si>
  <si>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</si>
  <si>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</si>
  <si>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</si>
  <si>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</si>
  <si>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</si>
  <si>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</si>
  <si>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</si>
  <si>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</si>
  <si>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</si>
  <si>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</si>
  <si>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</si>
  <si>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</si>
  <si>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</si>
  <si>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</si>
  <si>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</si>
  <si>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</si>
  <si>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</si>
  <si>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</si>
  <si>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</si>
  <si>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</si>
  <si>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</si>
  <si>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</si>
  <si>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</si>
  <si>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</si>
  <si>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</si>
  <si>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</si>
  <si>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</si>
  <si>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</si>
  <si>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</si>
  <si>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</si>
  <si>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</si>
  <si>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</si>
  <si>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</si>
  <si>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</si>
  <si>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</si>
  <si>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</si>
  <si>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</si>
  <si>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</si>
  <si>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</si>
  <si>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</si>
  <si>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</si>
  <si>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</si>
  <si>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</si>
  <si>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</si>
  <si>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</si>
  <si>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</si>
  <si>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</si>
  <si>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</si>
  <si>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</si>
  <si>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</si>
  <si>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</si>
  <si>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</si>
  <si>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</si>
  <si>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</si>
  <si>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</si>
  <si>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</si>
  <si>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</si>
  <si>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</si>
  <si>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</si>
  <si>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</si>
  <si>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</si>
  <si>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</si>
  <si>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</si>
  <si>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</si>
  <si>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</si>
  <si>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</si>
  <si>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</si>
  <si>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</si>
  <si>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</si>
  <si>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</si>
  <si>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</si>
  <si>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</si>
  <si>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</si>
  <si>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</si>
  <si>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</si>
  <si>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</si>
  <si>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</si>
  <si>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</si>
  <si>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</si>
  <si>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</si>
  <si>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</si>
  <si>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</si>
  <si>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</si>
  <si>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</si>
  <si>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</si>
  <si>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</si>
  <si>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</si>
  <si>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</si>
  <si>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</si>
  <si>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</si>
  <si>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</si>
  <si>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</si>
  <si>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</si>
  <si>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</si>
  <si>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</si>
  <si>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</si>
  <si>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41 Prihodi od nefinancijske imovine</t>
  </si>
  <si>
    <t xml:space="preserve">  43 Prihodi za posebne namjene</t>
  </si>
  <si>
    <t>9 Vlastiti izvori</t>
  </si>
  <si>
    <t>Razlika višak/manjak</t>
  </si>
  <si>
    <t>07 Zdravstvo</t>
  </si>
  <si>
    <t>072 Službe za vanjske pacijente</t>
  </si>
  <si>
    <t>Izvor financiranja 44</t>
  </si>
  <si>
    <t>Izvor financiranja 11</t>
  </si>
  <si>
    <t>Izvor financiranja 43</t>
  </si>
  <si>
    <t>Izvor financiranja 32</t>
  </si>
  <si>
    <t>Izvor financiranja 58</t>
  </si>
  <si>
    <t>Izvor financiranja 62</t>
  </si>
  <si>
    <t>Izvor financiranja 72</t>
  </si>
  <si>
    <t>Izvor financiranja 59</t>
  </si>
  <si>
    <t>Održavanje zdravstvenih ustanova</t>
  </si>
  <si>
    <t>Decentralizirana sredstva</t>
  </si>
  <si>
    <t>Program ustanova u zdravstvu iznad standarda</t>
  </si>
  <si>
    <t>Opći prihodi i primici</t>
  </si>
  <si>
    <t>Pružanje usluga temeljem ugovora s HZZO-om</t>
  </si>
  <si>
    <t>Prihodi za posebne namjene</t>
  </si>
  <si>
    <t>Vlastiti prihodi</t>
  </si>
  <si>
    <t>Ostale pomoći</t>
  </si>
  <si>
    <t>Donacije</t>
  </si>
  <si>
    <t>Prihodi od prodaje nefin.imovine i nadoknade štete s osnova osiguranja</t>
  </si>
  <si>
    <t>Usavršavanje zdravstvenih radnika i podizanje kvalitete zdravstvene zaštite</t>
  </si>
  <si>
    <t>Poticanje mjera za zdravstvene radnike</t>
  </si>
  <si>
    <t>Zakonski standard ustanova u zdravstvu</t>
  </si>
  <si>
    <t>PROGRAM 1209</t>
  </si>
  <si>
    <t>Aktivnost A120901</t>
  </si>
  <si>
    <t>PROGRAM 1212</t>
  </si>
  <si>
    <t>Aktivnost A121212</t>
  </si>
  <si>
    <t>Aktivnost A121213</t>
  </si>
  <si>
    <t>Aktivnost A121214</t>
  </si>
  <si>
    <t>Aktivnost T121209</t>
  </si>
  <si>
    <t>Pružanje usluga izvan ugovora s HZZO-om</t>
  </si>
  <si>
    <t xml:space="preserve">IZVJEŠTAJ O IZVRŠENJU FINANCIJSKOG PLANA PRORAČUNSKOG KORISNIKA JEDINICE LOKALNE I PODRUČNE (REGIONALNE) SAMOUPRAVE ZA  PRVO POLUGODIŠTE. </t>
  </si>
  <si>
    <t xml:space="preserve">OSTVARENJE/IZVRŠENJE 
1.-06.2023. </t>
  </si>
  <si>
    <t>IZVORNI PLAN/ REBALANS 2024.</t>
  </si>
  <si>
    <t xml:space="preserve">OSTVARENJE/IZVRŠENJE 
1.-06.2024. </t>
  </si>
  <si>
    <t>PRENESENI VIŠAK ILI PRENESENI MANJAK</t>
  </si>
  <si>
    <t>PRIJENOS VIŠKA/MANJKA IZ PRETHODNIH GODINA</t>
  </si>
  <si>
    <t xml:space="preserve">OSTVARENJE/IZVRŠENJE 
1.-06.2025. </t>
  </si>
  <si>
    <t>IZVORNI PLAN/ REBALANS 2025.</t>
  </si>
  <si>
    <t>IZVORNI PLAN/ REBALANS 2025.*</t>
  </si>
  <si>
    <t xml:space="preserve">OSTVARENJE/IZVRŠENJE 
1.-06.20245. </t>
  </si>
  <si>
    <t>Rashodi lijekova i potrošnog medicinskog materijala</t>
  </si>
  <si>
    <t>Rashodi po osnovi utroška lijeova i potrošnog medicinskog materijala</t>
  </si>
  <si>
    <r>
      <t xml:space="preserve"> </t>
    </r>
    <r>
      <rPr>
        <i/>
        <sz val="10"/>
        <color indexed="8"/>
        <rFont val="Arial"/>
        <family val="2"/>
        <charset val="238"/>
      </rPr>
      <t>52 Ostale pomoći</t>
    </r>
  </si>
  <si>
    <r>
      <t xml:space="preserve"> </t>
    </r>
    <r>
      <rPr>
        <i/>
        <sz val="10"/>
        <rFont val="Arial"/>
        <family val="2"/>
        <charset val="238"/>
      </rPr>
      <t>52 Ostale pomoći</t>
    </r>
  </si>
  <si>
    <t>Aktivnost T121208</t>
  </si>
  <si>
    <t>Poboljšanje standarda zdravstvene ustanove</t>
  </si>
  <si>
    <t>074 Služba javnog zdravstva</t>
  </si>
  <si>
    <t>ZAVOD ZA JAVNO ZDRAVSTVO DUBROVAČKO-NERETVANSKE ŽUPANIJE</t>
  </si>
  <si>
    <t>Aktivnost A121201</t>
  </si>
  <si>
    <t>Mjere prevencije ovisnosti i suzbijanje opojnih droga</t>
  </si>
  <si>
    <t>Pomoći dane u inozemstvo i unutar općeg proračuna</t>
  </si>
  <si>
    <t>Aktivnost K121229</t>
  </si>
  <si>
    <t>Poticajne mjere za zdravstvene radnike</t>
  </si>
  <si>
    <t>Pomoći/Fondovi EU PK</t>
  </si>
  <si>
    <t>Nematarijalna imovina</t>
  </si>
  <si>
    <t>Ostale naknade troškova zaposlenima</t>
  </si>
  <si>
    <t>Pomoći unutar općeg proračuna</t>
  </si>
  <si>
    <t>Povrat pomoći primljenih unutar općeg proračuna po protestiranim jamstvima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</si>
</sst>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5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0" fillId="0" borderId="3" xfId="1" applyFont="1" applyBorder="1"/>
    <xf numFmtId="0" fontId="9" fillId="2" borderId="3" xfId="0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vertical="center"/>
    </xf>
    <xf numFmtId="43" fontId="20" fillId="0" borderId="3" xfId="1" applyFont="1" applyBorder="1"/>
    <xf numFmtId="43" fontId="9" fillId="2" borderId="3" xfId="1" applyFont="1" applyFill="1" applyBorder="1" applyAlignment="1">
      <alignment horizontal="left" wrapText="1"/>
    </xf>
    <xf numFmtId="43" fontId="20" fillId="0" borderId="3" xfId="0" applyNumberFormat="1" applyFont="1" applyBorder="1"/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3" fontId="3" fillId="2" borderId="4" xfId="1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43" fontId="0" fillId="0" borderId="3" xfId="1" applyFont="1" applyBorder="1" applyAlignment="1">
      <alignment horizontal="right"/>
    </xf>
    <xf numFmtId="43" fontId="0" fillId="0" borderId="0" xfId="0" applyNumberFormat="1"/>
    <xf numFmtId="43" fontId="1" fillId="0" borderId="3" xfId="1" applyFont="1" applyBorder="1" applyAlignment="1">
      <alignment horizontal="right"/>
    </xf>
    <xf numFmtId="43" fontId="6" fillId="2" borderId="4" xfId="1" applyFont="1" applyFill="1" applyBorder="1" applyAlignment="1">
      <alignment horizontal="right" vertical="center"/>
    </xf>
    <xf numFmtId="43" fontId="6" fillId="0" borderId="3" xfId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3" fillId="3" borderId="3" xfId="0" quotePrefix="1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3" fillId="3" borderId="1" xfId="0" quotePrefix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0" borderId="0" xfId="0" applyFont="1" applyAlignment="1">
      <alignment horizontal="center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43" fontId="6" fillId="2" borderId="3" xfId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3" fontId="22" fillId="0" borderId="3" xfId="1" applyFont="1" applyBorder="1"/>
    <xf numFmtId="0" fontId="22" fillId="0" borderId="3" xfId="0" applyFont="1" applyBorder="1"/>
    <xf numFmtId="0" fontId="22" fillId="0" borderId="0" xfId="0" applyFont="1"/>
    <xf numFmtId="43" fontId="23" fillId="0" borderId="3" xfId="1" applyFont="1" applyBorder="1"/>
    <xf numFmtId="0" fontId="11" fillId="0" borderId="5" xfId="0" applyNumberFormat="1" applyFont="1" applyFill="1" applyBorder="1" applyAlignment="1" applyProtection="1">
      <alignment horizontal="left" vertical="top" wrapText="1"/>
    </xf>
    <xf numFmtId="0" fontId="13" fillId="3" borderId="2" xfId="0" quotePrefix="1" applyFont="1" applyFill="1" applyBorder="1" applyAlignment="1">
      <alignment horizontal="center" wrapText="1"/>
    </xf>
    <xf numFmtId="0" fontId="13" fillId="3" borderId="4" xfId="0" quotePrefix="1" applyFont="1" applyFill="1" applyBorder="1" applyAlignment="1">
      <alignment horizontal="center" wrapText="1"/>
    </xf>
    <xf numFmtId="0" fontId="24" fillId="0" borderId="3" xfId="0" applyFont="1" applyBorder="1"/>
    <xf numFmtId="43" fontId="24" fillId="0" borderId="3" xfId="0" applyNumberFormat="1" applyFont="1" applyBorder="1"/>
    <xf numFmtId="0" fontId="24" fillId="0" borderId="0" xfId="0" applyFont="1" applyAlignment="1">
      <alignment horizontal="center"/>
    </xf>
    <xf numFmtId="43" fontId="3" fillId="0" borderId="3" xfId="1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topLeftCell="A4" workbookViewId="0">
      <selection activeCell="F39" sqref="F39"/>
    </sheetView>
  </sheetViews>
  <sheetFormatPr defaultRowHeight="14.4" x14ac:dyDescent="0.3"/>
  <cols>
    <col min="6" max="9" width="25.33203125" customWidth="1"/>
    <col min="10" max="11" width="15.6640625" customWidth="1"/>
  </cols>
  <sheetData>
    <row r="1" spans="2:13" ht="42" customHeight="1" x14ac:dyDescent="0.3">
      <c r="B1" s="102" t="s">
        <v>198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2:13" ht="18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2:13" ht="15.75" customHeight="1" x14ac:dyDescent="0.3">
      <c r="B3" s="102" t="s">
        <v>12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3" ht="36" customHeight="1" x14ac:dyDescent="0.3">
      <c r="B4" s="88"/>
      <c r="C4" s="88"/>
      <c r="D4" s="88"/>
      <c r="E4" s="18"/>
      <c r="F4" s="18"/>
      <c r="G4" s="18"/>
      <c r="H4" s="18"/>
      <c r="I4" s="3"/>
      <c r="J4" s="3"/>
    </row>
    <row r="5" spans="2:13" ht="18" customHeight="1" x14ac:dyDescent="0.3">
      <c r="B5" s="102" t="s">
        <v>59</v>
      </c>
      <c r="C5" s="102"/>
      <c r="D5" s="102"/>
      <c r="E5" s="102"/>
      <c r="F5" s="102"/>
      <c r="G5" s="102"/>
      <c r="H5" s="102"/>
      <c r="I5" s="102"/>
      <c r="J5" s="102"/>
      <c r="K5" s="102"/>
    </row>
    <row r="6" spans="2:13" ht="18" customHeight="1" x14ac:dyDescent="0.3">
      <c r="B6" s="37"/>
      <c r="C6" s="38"/>
      <c r="D6" s="38"/>
      <c r="E6" s="38"/>
      <c r="F6" s="38"/>
      <c r="G6" s="38"/>
      <c r="H6" s="38"/>
      <c r="I6" s="38"/>
      <c r="J6" s="38"/>
    </row>
    <row r="7" spans="2:13" x14ac:dyDescent="0.3">
      <c r="B7" s="104" t="s">
        <v>60</v>
      </c>
      <c r="C7" s="104"/>
      <c r="D7" s="104"/>
      <c r="E7" s="104"/>
      <c r="F7" s="104"/>
      <c r="G7" s="151"/>
      <c r="H7" s="151"/>
      <c r="I7" s="151"/>
      <c r="J7" s="152"/>
      <c r="K7" s="142"/>
    </row>
    <row r="8" spans="2:13" ht="26.4" x14ac:dyDescent="0.3">
      <c r="B8" s="92" t="s">
        <v>7</v>
      </c>
      <c r="C8" s="93"/>
      <c r="D8" s="93"/>
      <c r="E8" s="93"/>
      <c r="F8" s="94"/>
      <c r="G8" s="25" t="s">
        <v>201</v>
      </c>
      <c r="H8" s="1" t="s">
        <v>205</v>
      </c>
      <c r="I8" s="25" t="s">
        <v>204</v>
      </c>
      <c r="J8" s="1" t="s">
        <v>17</v>
      </c>
      <c r="K8" s="1" t="s">
        <v>51</v>
      </c>
    </row>
    <row r="9" spans="2:13" s="28" customFormat="1" ht="10.199999999999999" x14ac:dyDescent="0.2">
      <c r="B9" s="95">
        <v>1</v>
      </c>
      <c r="C9" s="95"/>
      <c r="D9" s="95"/>
      <c r="E9" s="95"/>
      <c r="F9" s="96"/>
      <c r="G9" s="27">
        <v>2</v>
      </c>
      <c r="H9" s="26">
        <v>4</v>
      </c>
      <c r="I9" s="26">
        <v>5</v>
      </c>
      <c r="J9" s="26" t="s">
        <v>19</v>
      </c>
      <c r="K9" s="26" t="s">
        <v>20</v>
      </c>
    </row>
    <row r="10" spans="2:13" x14ac:dyDescent="0.3">
      <c r="B10" s="108" t="s">
        <v>0</v>
      </c>
      <c r="C10" s="87"/>
      <c r="D10" s="87"/>
      <c r="E10" s="87"/>
      <c r="F10" s="109"/>
      <c r="G10" s="69">
        <f>G11+G12</f>
        <v>2029672.68</v>
      </c>
      <c r="H10" s="69">
        <f>H11+H12</f>
        <v>5529582</v>
      </c>
      <c r="I10" s="69">
        <f>I11+I12</f>
        <v>2141309.9300000002</v>
      </c>
      <c r="J10" s="69">
        <f>I10/G10*100</f>
        <v>105.50025879049623</v>
      </c>
      <c r="K10" s="69">
        <f>I10/H10*100</f>
        <v>38.724625658865357</v>
      </c>
    </row>
    <row r="11" spans="2:13" x14ac:dyDescent="0.3">
      <c r="B11" s="97" t="s">
        <v>52</v>
      </c>
      <c r="C11" s="98"/>
      <c r="D11" s="98"/>
      <c r="E11" s="98"/>
      <c r="F11" s="107"/>
      <c r="G11" s="68">
        <v>2029672.68</v>
      </c>
      <c r="H11" s="68">
        <v>5527082</v>
      </c>
      <c r="I11" s="68">
        <v>2141309.9300000002</v>
      </c>
      <c r="J11" s="69">
        <f>I11/G11*100</f>
        <v>105.50025879049623</v>
      </c>
      <c r="K11" s="69">
        <f>G11/H11*100</f>
        <v>36.72231893791335</v>
      </c>
      <c r="M11">
        <f>G11/I11*100</f>
        <v>94.786497347443756</v>
      </c>
    </row>
    <row r="12" spans="2:13" x14ac:dyDescent="0.3">
      <c r="B12" s="110" t="s">
        <v>57</v>
      </c>
      <c r="C12" s="107"/>
      <c r="D12" s="107"/>
      <c r="E12" s="107"/>
      <c r="F12" s="107"/>
      <c r="G12" s="68">
        <v>0</v>
      </c>
      <c r="H12" s="68">
        <v>2500</v>
      </c>
      <c r="I12" s="68">
        <v>0</v>
      </c>
      <c r="J12" s="69">
        <v>0</v>
      </c>
      <c r="K12" s="69">
        <f t="shared" ref="K12:K16" si="0">I12/H12*100</f>
        <v>0</v>
      </c>
    </row>
    <row r="13" spans="2:13" x14ac:dyDescent="0.3">
      <c r="B13" s="21" t="s">
        <v>1</v>
      </c>
      <c r="C13" s="74"/>
      <c r="D13" s="74"/>
      <c r="E13" s="74"/>
      <c r="F13" s="74"/>
      <c r="G13" s="69">
        <f>G14+G15</f>
        <v>2167970.9</v>
      </c>
      <c r="H13" s="69">
        <f t="shared" ref="H13:I13" si="1">H14+H15</f>
        <v>5529582</v>
      </c>
      <c r="I13" s="69">
        <f t="shared" si="1"/>
        <v>2591136.8600000003</v>
      </c>
      <c r="J13" s="69">
        <f t="shared" ref="J10:J16" si="2">I13/G13*100</f>
        <v>119.51898708603517</v>
      </c>
      <c r="K13" s="69">
        <f t="shared" si="0"/>
        <v>46.859543090237203</v>
      </c>
    </row>
    <row r="14" spans="2:13" x14ac:dyDescent="0.3">
      <c r="B14" s="105" t="s">
        <v>53</v>
      </c>
      <c r="C14" s="98"/>
      <c r="D14" s="98"/>
      <c r="E14" s="98"/>
      <c r="F14" s="98"/>
      <c r="G14" s="68">
        <v>2162677.0699999998</v>
      </c>
      <c r="H14" s="68">
        <v>5308661</v>
      </c>
      <c r="I14" s="68">
        <v>2544127.66</v>
      </c>
      <c r="J14" s="69">
        <f>I14/G14*100</f>
        <v>117.63788941453012</v>
      </c>
      <c r="K14" s="69">
        <f>G14/H14*100</f>
        <v>40.738654624960979</v>
      </c>
    </row>
    <row r="15" spans="2:13" x14ac:dyDescent="0.3">
      <c r="B15" s="106" t="s">
        <v>54</v>
      </c>
      <c r="C15" s="107"/>
      <c r="D15" s="107"/>
      <c r="E15" s="107"/>
      <c r="F15" s="107"/>
      <c r="G15" s="70">
        <v>5293.83</v>
      </c>
      <c r="H15" s="70">
        <v>220921</v>
      </c>
      <c r="I15" s="70">
        <v>47009.2</v>
      </c>
      <c r="J15" s="69">
        <f>I15/G15*100</f>
        <v>887.99980354488139</v>
      </c>
      <c r="K15" s="69">
        <f>G15/H15*100</f>
        <v>2.3962547698045906</v>
      </c>
    </row>
    <row r="16" spans="2:13" x14ac:dyDescent="0.3">
      <c r="B16" s="86" t="s">
        <v>61</v>
      </c>
      <c r="C16" s="87"/>
      <c r="D16" s="87"/>
      <c r="E16" s="87"/>
      <c r="F16" s="87"/>
      <c r="G16" s="69">
        <f>G10-G13</f>
        <v>-138298.21999999997</v>
      </c>
      <c r="H16" s="69">
        <f t="shared" ref="H16:I16" si="3">H10-H13</f>
        <v>0</v>
      </c>
      <c r="I16" s="69">
        <f t="shared" si="3"/>
        <v>-449826.93000000017</v>
      </c>
      <c r="J16" s="69">
        <f>I16/G16*100</f>
        <v>325.25865481132024</v>
      </c>
      <c r="K16" s="69">
        <v>0</v>
      </c>
    </row>
    <row r="17" spans="1:42" ht="17.399999999999999" x14ac:dyDescent="0.3">
      <c r="B17" s="18"/>
      <c r="C17" s="16"/>
      <c r="D17" s="16"/>
      <c r="E17" s="16"/>
      <c r="F17" s="16"/>
      <c r="G17" s="16"/>
      <c r="H17" s="17"/>
      <c r="I17" s="17"/>
      <c r="J17" s="17"/>
      <c r="K17" s="17"/>
    </row>
    <row r="18" spans="1:42" ht="18" customHeight="1" x14ac:dyDescent="0.3">
      <c r="B18" s="104" t="s">
        <v>62</v>
      </c>
      <c r="C18" s="104"/>
      <c r="D18" s="104"/>
      <c r="E18" s="104"/>
      <c r="F18" s="104"/>
      <c r="G18" s="16"/>
      <c r="H18" s="17"/>
      <c r="I18" s="17"/>
      <c r="J18" s="17"/>
      <c r="K18" s="17"/>
    </row>
    <row r="19" spans="1:42" ht="26.4" x14ac:dyDescent="0.3">
      <c r="B19" s="92" t="s">
        <v>7</v>
      </c>
      <c r="C19" s="93"/>
      <c r="D19" s="93"/>
      <c r="E19" s="93"/>
      <c r="F19" s="94"/>
      <c r="G19" s="25" t="s">
        <v>199</v>
      </c>
      <c r="H19" s="1" t="s">
        <v>200</v>
      </c>
      <c r="I19" s="25" t="s">
        <v>201</v>
      </c>
      <c r="J19" s="1" t="s">
        <v>17</v>
      </c>
      <c r="K19" s="1" t="s">
        <v>51</v>
      </c>
    </row>
    <row r="20" spans="1:42" s="28" customFormat="1" x14ac:dyDescent="0.3">
      <c r="B20" s="95">
        <v>1</v>
      </c>
      <c r="C20" s="95"/>
      <c r="D20" s="95"/>
      <c r="E20" s="95"/>
      <c r="F20" s="96"/>
      <c r="G20" s="27">
        <v>2</v>
      </c>
      <c r="H20" s="26">
        <v>4</v>
      </c>
      <c r="I20" s="26">
        <v>5</v>
      </c>
      <c r="J20" s="26" t="s">
        <v>19</v>
      </c>
      <c r="K20" s="26" t="s">
        <v>20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3">
      <c r="A21" s="28"/>
      <c r="B21" s="97" t="s">
        <v>55</v>
      </c>
      <c r="C21" s="99"/>
      <c r="D21" s="99"/>
      <c r="E21" s="99"/>
      <c r="F21" s="100"/>
      <c r="G21" s="19"/>
      <c r="H21" s="19"/>
      <c r="I21" s="19"/>
      <c r="J21" s="19"/>
      <c r="K21" s="19"/>
    </row>
    <row r="22" spans="1:42" x14ac:dyDescent="0.3">
      <c r="A22" s="28"/>
      <c r="B22" s="97" t="s">
        <v>56</v>
      </c>
      <c r="C22" s="98"/>
      <c r="D22" s="98"/>
      <c r="E22" s="98"/>
      <c r="F22" s="98"/>
      <c r="G22" s="19"/>
      <c r="H22" s="19"/>
      <c r="I22" s="19"/>
      <c r="J22" s="19"/>
      <c r="K22" s="19"/>
    </row>
    <row r="23" spans="1:42" s="39" customFormat="1" ht="15" customHeight="1" x14ac:dyDescent="0.3">
      <c r="A23" s="28"/>
      <c r="B23" s="89" t="s">
        <v>58</v>
      </c>
      <c r="C23" s="90"/>
      <c r="D23" s="90"/>
      <c r="E23" s="90"/>
      <c r="F23" s="91"/>
      <c r="G23" s="20"/>
      <c r="H23" s="20"/>
      <c r="I23" s="20"/>
      <c r="J23" s="20"/>
      <c r="K23" s="20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9" customFormat="1" ht="15" customHeight="1" x14ac:dyDescent="0.3">
      <c r="A24" s="28"/>
      <c r="B24" s="89" t="s">
        <v>63</v>
      </c>
      <c r="C24" s="90"/>
      <c r="D24" s="90"/>
      <c r="E24" s="90"/>
      <c r="F24" s="91"/>
      <c r="G24" s="20"/>
      <c r="H24" s="20"/>
      <c r="I24" s="20"/>
      <c r="J24" s="20"/>
      <c r="K24" s="20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3">
      <c r="A25" s="28"/>
      <c r="B25" s="86" t="s">
        <v>64</v>
      </c>
      <c r="C25" s="87"/>
      <c r="D25" s="87"/>
      <c r="E25" s="87"/>
      <c r="F25" s="87"/>
      <c r="G25" s="20"/>
      <c r="H25" s="20"/>
      <c r="I25" s="20"/>
      <c r="J25" s="20"/>
      <c r="K25" s="20"/>
    </row>
    <row r="26" spans="1:42" ht="15.6" x14ac:dyDescent="0.3">
      <c r="B26" s="75"/>
      <c r="C26" s="14"/>
      <c r="D26" s="14"/>
      <c r="E26" s="14"/>
      <c r="F26" s="14"/>
      <c r="G26" s="15"/>
      <c r="H26" s="15"/>
      <c r="I26" s="15"/>
      <c r="J26" s="15"/>
      <c r="K26" s="142"/>
    </row>
    <row r="27" spans="1:42" ht="15.6" x14ac:dyDescent="0.3"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42" ht="15.6" x14ac:dyDescent="0.3">
      <c r="B28" s="102" t="s">
        <v>202</v>
      </c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42" ht="15" customHeight="1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42" ht="26.4" x14ac:dyDescent="0.3">
      <c r="B30" s="92" t="s">
        <v>7</v>
      </c>
      <c r="C30" s="93"/>
      <c r="D30" s="93"/>
      <c r="E30" s="93"/>
      <c r="F30" s="94"/>
      <c r="G30" s="25" t="s">
        <v>201</v>
      </c>
      <c r="H30" s="1" t="s">
        <v>205</v>
      </c>
      <c r="I30" s="25" t="s">
        <v>204</v>
      </c>
      <c r="J30" s="1" t="s">
        <v>17</v>
      </c>
      <c r="K30" s="1" t="s">
        <v>51</v>
      </c>
    </row>
    <row r="31" spans="1:42" ht="15" customHeight="1" x14ac:dyDescent="0.3">
      <c r="B31" s="95">
        <v>1</v>
      </c>
      <c r="C31" s="95"/>
      <c r="D31" s="95"/>
      <c r="E31" s="95"/>
      <c r="F31" s="96"/>
      <c r="G31" s="27">
        <v>2</v>
      </c>
      <c r="H31" s="26">
        <v>4</v>
      </c>
      <c r="I31" s="26">
        <v>5</v>
      </c>
      <c r="J31" s="26" t="s">
        <v>19</v>
      </c>
      <c r="K31" s="26" t="s">
        <v>20</v>
      </c>
    </row>
    <row r="32" spans="1:42" ht="21.75" customHeight="1" x14ac:dyDescent="0.3">
      <c r="B32" s="97" t="s">
        <v>203</v>
      </c>
      <c r="C32" s="99"/>
      <c r="D32" s="99"/>
      <c r="E32" s="99"/>
      <c r="F32" s="100"/>
      <c r="G32" s="70">
        <v>-684608.25</v>
      </c>
      <c r="H32" s="70">
        <v>-684608</v>
      </c>
      <c r="I32" s="70">
        <v>1538.37</v>
      </c>
      <c r="J32" s="70">
        <f>I32/G32</f>
        <v>-2.2470807209816709E-3</v>
      </c>
      <c r="K32" s="70">
        <f>I32/H32</f>
        <v>-2.2470815415537066E-3</v>
      </c>
    </row>
    <row r="33" spans="2:11" ht="15" customHeight="1" x14ac:dyDescent="0.3"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2:11" x14ac:dyDescent="0.3">
      <c r="B34" s="85"/>
      <c r="C34" s="85"/>
      <c r="D34" s="85"/>
      <c r="E34" s="85"/>
      <c r="F34" s="85"/>
      <c r="G34" s="85"/>
      <c r="H34" s="85"/>
      <c r="I34" s="85"/>
      <c r="J34" s="85"/>
      <c r="K34" s="85"/>
    </row>
  </sheetData>
  <mergeCells count="28">
    <mergeCell ref="B18:F18"/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33:K34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28:K28"/>
    <mergeCell ref="B30:F30"/>
    <mergeCell ref="B31:F31"/>
    <mergeCell ref="B32:F32"/>
    <mergeCell ref="B29:K29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9"/>
  <sheetViews>
    <sheetView topLeftCell="A115" zoomScaleSheetLayoutView="100" workbookViewId="0">
      <selection activeCell="B8" sqref="B8:K12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6.5546875" bestFit="1" customWidth="1"/>
    <col min="6" max="6" width="58" customWidth="1"/>
    <col min="7" max="7" width="24.88671875" customWidth="1"/>
    <col min="8" max="9" width="25.33203125" customWidth="1"/>
    <col min="10" max="11" width="15.6640625" customWidth="1"/>
  </cols>
  <sheetData>
    <row r="1" spans="2:11" ht="18" customHeight="1" x14ac:dyDescent="0.3">
      <c r="B1" s="2"/>
      <c r="C1" s="2"/>
      <c r="D1" s="2"/>
      <c r="E1" s="18"/>
      <c r="F1" s="2"/>
      <c r="G1" s="2"/>
      <c r="H1" s="2"/>
      <c r="I1" s="2"/>
      <c r="J1" s="2"/>
    </row>
    <row r="2" spans="2:11" ht="15.75" customHeight="1" x14ac:dyDescent="0.3">
      <c r="B2" s="102" t="s">
        <v>12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1" ht="17.399999999999999" x14ac:dyDescent="0.3">
      <c r="B3" s="2"/>
      <c r="C3" s="2"/>
      <c r="D3" s="2"/>
      <c r="E3" s="18"/>
      <c r="F3" s="2"/>
      <c r="G3" s="2"/>
      <c r="H3" s="2"/>
      <c r="I3" s="3"/>
      <c r="J3" s="3"/>
    </row>
    <row r="4" spans="2:11" ht="18" customHeight="1" x14ac:dyDescent="0.3">
      <c r="B4" s="102" t="s">
        <v>65</v>
      </c>
      <c r="C4" s="102"/>
      <c r="D4" s="102"/>
      <c r="E4" s="102"/>
      <c r="F4" s="102"/>
      <c r="G4" s="102"/>
      <c r="H4" s="102"/>
      <c r="I4" s="102"/>
      <c r="J4" s="102"/>
      <c r="K4" s="102"/>
    </row>
    <row r="5" spans="2:11" ht="17.399999999999999" x14ac:dyDescent="0.3">
      <c r="B5" s="2"/>
      <c r="C5" s="2"/>
      <c r="D5" s="2"/>
      <c r="E5" s="18"/>
      <c r="F5" s="2"/>
      <c r="G5" s="2"/>
      <c r="H5" s="2"/>
      <c r="I5" s="3"/>
      <c r="J5" s="3"/>
    </row>
    <row r="6" spans="2:11" ht="15.75" customHeight="1" x14ac:dyDescent="0.3">
      <c r="B6" s="102" t="s">
        <v>18</v>
      </c>
      <c r="C6" s="102"/>
      <c r="D6" s="102"/>
      <c r="E6" s="102"/>
      <c r="F6" s="102"/>
      <c r="G6" s="102"/>
      <c r="H6" s="102"/>
      <c r="I6" s="102"/>
      <c r="J6" s="102"/>
      <c r="K6" s="102"/>
    </row>
    <row r="7" spans="2:11" ht="17.399999999999999" x14ac:dyDescent="0.3">
      <c r="B7" s="2"/>
      <c r="C7" s="2"/>
      <c r="D7" s="2"/>
      <c r="E7" s="18"/>
      <c r="F7" s="2"/>
      <c r="G7" s="2"/>
      <c r="H7" s="2"/>
      <c r="I7" s="3"/>
      <c r="J7" s="3"/>
    </row>
    <row r="8" spans="2:11" ht="39.6" customHeight="1" x14ac:dyDescent="0.3">
      <c r="B8" s="111" t="s">
        <v>7</v>
      </c>
      <c r="C8" s="112"/>
      <c r="D8" s="112"/>
      <c r="E8" s="112"/>
      <c r="F8" s="113"/>
      <c r="G8" s="71" t="s">
        <v>201</v>
      </c>
      <c r="H8" s="40" t="s">
        <v>205</v>
      </c>
      <c r="I8" s="71" t="s">
        <v>204</v>
      </c>
      <c r="J8" s="40" t="s">
        <v>17</v>
      </c>
      <c r="K8" s="40" t="s">
        <v>51</v>
      </c>
    </row>
    <row r="9" spans="2:11" ht="16.5" customHeight="1" x14ac:dyDescent="0.3">
      <c r="B9" s="111">
        <v>1</v>
      </c>
      <c r="C9" s="112"/>
      <c r="D9" s="112"/>
      <c r="E9" s="112"/>
      <c r="F9" s="113"/>
      <c r="G9" s="40">
        <v>2</v>
      </c>
      <c r="H9" s="40">
        <v>4</v>
      </c>
      <c r="I9" s="40">
        <v>5</v>
      </c>
      <c r="J9" s="40" t="s">
        <v>19</v>
      </c>
      <c r="K9" s="40" t="s">
        <v>20</v>
      </c>
    </row>
    <row r="10" spans="2:11" s="36" customFormat="1" x14ac:dyDescent="0.3">
      <c r="B10" s="6"/>
      <c r="C10" s="6"/>
      <c r="D10" s="6"/>
      <c r="E10" s="6"/>
      <c r="F10" s="6" t="s">
        <v>21</v>
      </c>
      <c r="G10" s="50">
        <f>G11+G44</f>
        <v>2029673.6800000002</v>
      </c>
      <c r="H10" s="50">
        <f>H11+H44</f>
        <v>5529582</v>
      </c>
      <c r="I10" s="50">
        <f t="shared" ref="I10" si="0">I11+I44</f>
        <v>2141309.9299999997</v>
      </c>
      <c r="J10" s="50">
        <f>I10/G10*100</f>
        <v>105.5002068115698</v>
      </c>
      <c r="K10" s="50">
        <f>I10/H10*100</f>
        <v>38.724625658865349</v>
      </c>
    </row>
    <row r="11" spans="2:11" ht="15.75" customHeight="1" x14ac:dyDescent="0.3">
      <c r="B11" s="6">
        <v>6</v>
      </c>
      <c r="C11" s="6"/>
      <c r="D11" s="6"/>
      <c r="E11" s="6"/>
      <c r="F11" s="6" t="s">
        <v>2</v>
      </c>
      <c r="G11" s="47">
        <f>G12+G22+G29+G32+G37+G42</f>
        <v>2029673.6800000002</v>
      </c>
      <c r="H11" s="47">
        <f>H12+H22+H29+H32+H37+H42</f>
        <v>5527082</v>
      </c>
      <c r="I11" s="47">
        <f t="shared" ref="H11:I11" si="1">I12+I22+I29+I32+I37+I42</f>
        <v>2141309.9299999997</v>
      </c>
      <c r="J11" s="47">
        <f t="shared" ref="J11:J48" si="2">I11/G11*100</f>
        <v>105.5002068115698</v>
      </c>
      <c r="K11" s="52">
        <f>I11/H11*100</f>
        <v>38.74214151336998</v>
      </c>
    </row>
    <row r="12" spans="2:11" x14ac:dyDescent="0.3">
      <c r="B12" s="6"/>
      <c r="C12" s="11">
        <v>63</v>
      </c>
      <c r="D12" s="11"/>
      <c r="E12" s="11"/>
      <c r="F12" s="11" t="s">
        <v>22</v>
      </c>
      <c r="G12" s="47">
        <f>G13+G16+G19</f>
        <v>46925.479999999996</v>
      </c>
      <c r="H12" s="47">
        <f>H13+H16+H19</f>
        <v>122000</v>
      </c>
      <c r="I12" s="47">
        <f t="shared" ref="H12:I12" si="3">I13+I16+I19</f>
        <v>19640.39</v>
      </c>
      <c r="J12" s="47">
        <f t="shared" si="2"/>
        <v>41.854425356970246</v>
      </c>
      <c r="K12" s="47">
        <f t="shared" ref="K12:K48" si="4">I12/H12*100</f>
        <v>16.098680327868852</v>
      </c>
    </row>
    <row r="13" spans="2:11" x14ac:dyDescent="0.3">
      <c r="B13" s="6"/>
      <c r="C13" s="11"/>
      <c r="D13" s="11">
        <v>634</v>
      </c>
      <c r="E13" s="11"/>
      <c r="F13" s="11" t="s">
        <v>147</v>
      </c>
      <c r="G13" s="47">
        <f>G14+G15</f>
        <v>23565.16</v>
      </c>
      <c r="H13" s="47">
        <v>12000</v>
      </c>
      <c r="I13" s="57">
        <f t="shared" ref="I13" si="5">I14+I15</f>
        <v>0</v>
      </c>
      <c r="J13" s="47">
        <f>I13/G13*100</f>
        <v>0</v>
      </c>
      <c r="K13" s="140">
        <f t="shared" si="4"/>
        <v>0</v>
      </c>
    </row>
    <row r="14" spans="2:11" x14ac:dyDescent="0.3">
      <c r="B14" s="7"/>
      <c r="C14" s="7"/>
      <c r="D14" s="7"/>
      <c r="E14" s="7">
        <v>6341</v>
      </c>
      <c r="F14" s="7" t="s">
        <v>69</v>
      </c>
      <c r="G14" s="47">
        <v>23565.16</v>
      </c>
      <c r="H14" s="4"/>
      <c r="I14" s="57">
        <v>0</v>
      </c>
      <c r="J14" s="47">
        <f t="shared" si="2"/>
        <v>0</v>
      </c>
      <c r="K14" s="140">
        <v>0</v>
      </c>
    </row>
    <row r="15" spans="2:11" x14ac:dyDescent="0.3">
      <c r="B15" s="7"/>
      <c r="C15" s="7"/>
      <c r="D15" s="8"/>
      <c r="E15" s="7">
        <v>6342</v>
      </c>
      <c r="F15" s="12" t="s">
        <v>70</v>
      </c>
      <c r="G15" s="47">
        <v>0</v>
      </c>
      <c r="H15" s="4"/>
      <c r="I15" s="47">
        <v>0</v>
      </c>
      <c r="J15" s="47">
        <v>0</v>
      </c>
      <c r="K15" s="47">
        <v>0</v>
      </c>
    </row>
    <row r="16" spans="2:11" x14ac:dyDescent="0.3">
      <c r="B16" s="7"/>
      <c r="C16" s="7"/>
      <c r="D16" s="8">
        <v>636</v>
      </c>
      <c r="E16" s="7"/>
      <c r="F16" s="49" t="s">
        <v>148</v>
      </c>
      <c r="G16" s="47">
        <f>G17+G18</f>
        <v>0</v>
      </c>
      <c r="H16" s="47">
        <v>110000</v>
      </c>
      <c r="I16" s="57">
        <f t="shared" ref="I16" si="6">I17+I18</f>
        <v>0</v>
      </c>
      <c r="J16" s="47">
        <v>0</v>
      </c>
      <c r="K16" s="47">
        <f t="shared" si="4"/>
        <v>0</v>
      </c>
    </row>
    <row r="17" spans="2:11" ht="26.4" x14ac:dyDescent="0.3">
      <c r="B17" s="7"/>
      <c r="C17" s="7"/>
      <c r="D17" s="8"/>
      <c r="E17" s="7">
        <v>6361</v>
      </c>
      <c r="F17" s="49" t="s">
        <v>71</v>
      </c>
      <c r="G17" s="47">
        <v>0</v>
      </c>
      <c r="H17" s="4"/>
      <c r="I17" s="57">
        <v>0</v>
      </c>
      <c r="J17" s="47">
        <v>0</v>
      </c>
      <c r="K17" s="47">
        <v>0</v>
      </c>
    </row>
    <row r="18" spans="2:11" ht="26.4" x14ac:dyDescent="0.3">
      <c r="B18" s="7"/>
      <c r="C18" s="7"/>
      <c r="D18" s="8"/>
      <c r="E18" s="7">
        <v>6362</v>
      </c>
      <c r="F18" s="49" t="s">
        <v>72</v>
      </c>
      <c r="G18" s="47">
        <v>0</v>
      </c>
      <c r="H18" s="4"/>
      <c r="I18" s="57">
        <v>0</v>
      </c>
      <c r="J18" s="47">
        <v>0</v>
      </c>
      <c r="K18" s="47">
        <v>0</v>
      </c>
    </row>
    <row r="19" spans="2:11" x14ac:dyDescent="0.3">
      <c r="B19" s="7"/>
      <c r="C19" s="7"/>
      <c r="D19" s="8">
        <v>638</v>
      </c>
      <c r="E19" s="7"/>
      <c r="F19" s="49" t="s">
        <v>149</v>
      </c>
      <c r="G19" s="47">
        <f>G20+G21</f>
        <v>23360.32</v>
      </c>
      <c r="H19" s="47">
        <v>0</v>
      </c>
      <c r="I19" s="47">
        <f t="shared" ref="I19" si="7">I20+I21</f>
        <v>19640.39</v>
      </c>
      <c r="J19" s="47">
        <f t="shared" si="2"/>
        <v>84.075860262188186</v>
      </c>
      <c r="K19" s="47">
        <v>0</v>
      </c>
    </row>
    <row r="20" spans="2:11" x14ac:dyDescent="0.3">
      <c r="B20" s="7"/>
      <c r="C20" s="7"/>
      <c r="D20" s="8"/>
      <c r="E20" s="7">
        <v>6381</v>
      </c>
      <c r="F20" s="49" t="s">
        <v>92</v>
      </c>
      <c r="G20" s="47">
        <v>23360.32</v>
      </c>
      <c r="H20" s="4"/>
      <c r="I20" s="57">
        <v>19640.39</v>
      </c>
      <c r="J20" s="47">
        <f t="shared" si="2"/>
        <v>84.075860262188186</v>
      </c>
      <c r="K20" s="47">
        <v>0</v>
      </c>
    </row>
    <row r="21" spans="2:11" x14ac:dyDescent="0.3">
      <c r="B21" s="7"/>
      <c r="C21" s="7"/>
      <c r="D21" s="8"/>
      <c r="E21" s="7">
        <v>6382</v>
      </c>
      <c r="F21" s="49" t="s">
        <v>93</v>
      </c>
      <c r="G21" s="47">
        <v>0</v>
      </c>
      <c r="H21" s="4"/>
      <c r="I21" s="47">
        <v>0</v>
      </c>
      <c r="J21" s="47">
        <v>0</v>
      </c>
      <c r="K21" s="47">
        <v>0</v>
      </c>
    </row>
    <row r="22" spans="2:11" x14ac:dyDescent="0.3">
      <c r="B22" s="7"/>
      <c r="C22" s="7">
        <v>64</v>
      </c>
      <c r="D22" s="8"/>
      <c r="E22" s="7"/>
      <c r="F22" s="49" t="s">
        <v>73</v>
      </c>
      <c r="G22" s="47">
        <f>G23+G27</f>
        <v>138.13999999999999</v>
      </c>
      <c r="H22" s="47">
        <f t="shared" ref="H22:I22" si="8">H23+H27</f>
        <v>400</v>
      </c>
      <c r="I22" s="47">
        <f t="shared" si="8"/>
        <v>144.94</v>
      </c>
      <c r="J22" s="47">
        <f t="shared" si="2"/>
        <v>104.92254234834226</v>
      </c>
      <c r="K22" s="52">
        <f t="shared" si="4"/>
        <v>36.234999999999999</v>
      </c>
    </row>
    <row r="23" spans="2:11" x14ac:dyDescent="0.3">
      <c r="B23" s="7"/>
      <c r="C23" s="7"/>
      <c r="D23" s="8">
        <v>641</v>
      </c>
      <c r="E23" s="7"/>
      <c r="F23" s="49" t="s">
        <v>74</v>
      </c>
      <c r="G23" s="47">
        <f>SUM(G24,G25,G26)</f>
        <v>138.13999999999999</v>
      </c>
      <c r="H23" s="47">
        <v>400</v>
      </c>
      <c r="I23" s="47">
        <f t="shared" ref="I23" si="9">SUM(I24,I25,I26)</f>
        <v>144.94</v>
      </c>
      <c r="J23" s="47">
        <f t="shared" si="2"/>
        <v>104.92254234834226</v>
      </c>
      <c r="K23" s="47">
        <f t="shared" si="4"/>
        <v>36.234999999999999</v>
      </c>
    </row>
    <row r="24" spans="2:11" x14ac:dyDescent="0.3">
      <c r="B24" s="7"/>
      <c r="C24" s="7"/>
      <c r="D24" s="8"/>
      <c r="E24" s="7">
        <v>6413</v>
      </c>
      <c r="F24" s="49" t="s">
        <v>75</v>
      </c>
      <c r="G24" s="47">
        <v>138.13999999999999</v>
      </c>
      <c r="H24" s="4"/>
      <c r="I24" s="47">
        <v>144.94</v>
      </c>
      <c r="J24" s="47">
        <f t="shared" si="2"/>
        <v>104.92254234834226</v>
      </c>
      <c r="K24" s="52">
        <v>0</v>
      </c>
    </row>
    <row r="25" spans="2:11" x14ac:dyDescent="0.3">
      <c r="B25" s="7"/>
      <c r="C25" s="7"/>
      <c r="D25" s="8"/>
      <c r="E25" s="7">
        <v>6414</v>
      </c>
      <c r="F25" s="49" t="s">
        <v>76</v>
      </c>
      <c r="G25" s="47">
        <v>0</v>
      </c>
      <c r="H25" s="4"/>
      <c r="I25" s="47">
        <v>0</v>
      </c>
      <c r="J25" s="47">
        <v>0</v>
      </c>
      <c r="K25" s="47">
        <v>0</v>
      </c>
    </row>
    <row r="26" spans="2:11" ht="26.4" x14ac:dyDescent="0.3">
      <c r="B26" s="7"/>
      <c r="C26" s="7"/>
      <c r="D26" s="8"/>
      <c r="E26" s="7">
        <v>6415</v>
      </c>
      <c r="F26" s="49" t="s">
        <v>77</v>
      </c>
      <c r="G26" s="47">
        <v>0</v>
      </c>
      <c r="H26" s="4"/>
      <c r="I26" s="57">
        <v>0</v>
      </c>
      <c r="J26" s="47">
        <v>0</v>
      </c>
      <c r="K26" s="140">
        <v>0</v>
      </c>
    </row>
    <row r="27" spans="2:11" x14ac:dyDescent="0.3">
      <c r="B27" s="7"/>
      <c r="C27" s="7"/>
      <c r="D27" s="8">
        <v>642</v>
      </c>
      <c r="E27" s="7"/>
      <c r="F27" s="49" t="s">
        <v>78</v>
      </c>
      <c r="G27" s="47">
        <f>SUM(G28)</f>
        <v>0</v>
      </c>
      <c r="H27" s="47">
        <v>0</v>
      </c>
      <c r="I27" s="57">
        <f t="shared" ref="I27" si="10">SUM(I28)</f>
        <v>0</v>
      </c>
      <c r="J27" s="47">
        <v>0</v>
      </c>
      <c r="K27" s="140">
        <v>0</v>
      </c>
    </row>
    <row r="28" spans="2:11" x14ac:dyDescent="0.3">
      <c r="B28" s="7"/>
      <c r="C28" s="7"/>
      <c r="D28" s="8"/>
      <c r="E28" s="7">
        <v>6423</v>
      </c>
      <c r="F28" s="49" t="s">
        <v>79</v>
      </c>
      <c r="G28" s="47">
        <v>0</v>
      </c>
      <c r="H28" s="4"/>
      <c r="I28" s="47">
        <v>0</v>
      </c>
      <c r="J28" s="47">
        <v>0</v>
      </c>
      <c r="K28" s="47">
        <v>0</v>
      </c>
    </row>
    <row r="29" spans="2:11" ht="26.4" x14ac:dyDescent="0.3">
      <c r="B29" s="7"/>
      <c r="C29" s="7">
        <v>65</v>
      </c>
      <c r="D29" s="8"/>
      <c r="E29" s="7"/>
      <c r="F29" s="49" t="s">
        <v>80</v>
      </c>
      <c r="G29" s="47">
        <f>G30</f>
        <v>64135.26</v>
      </c>
      <c r="H29" s="47">
        <v>155000</v>
      </c>
      <c r="I29" s="57">
        <f t="shared" ref="I29" si="11">I30</f>
        <v>118287.89</v>
      </c>
      <c r="J29" s="47">
        <f t="shared" si="2"/>
        <v>184.43503620317435</v>
      </c>
      <c r="K29" s="47">
        <f t="shared" si="4"/>
        <v>76.314767741935484</v>
      </c>
    </row>
    <row r="30" spans="2:11" x14ac:dyDescent="0.3">
      <c r="B30" s="7"/>
      <c r="C30" s="7"/>
      <c r="D30" s="8">
        <v>652</v>
      </c>
      <c r="E30" s="7"/>
      <c r="F30" s="49" t="s">
        <v>81</v>
      </c>
      <c r="G30" s="47">
        <f>SUM(G31)</f>
        <v>64135.26</v>
      </c>
      <c r="H30" s="47">
        <v>155000</v>
      </c>
      <c r="I30" s="57">
        <f t="shared" ref="I30" si="12">SUM(I31)</f>
        <v>118287.89</v>
      </c>
      <c r="J30" s="47">
        <f t="shared" si="2"/>
        <v>184.43503620317435</v>
      </c>
      <c r="K30" s="47">
        <f t="shared" si="4"/>
        <v>76.314767741935484</v>
      </c>
    </row>
    <row r="31" spans="2:11" x14ac:dyDescent="0.3">
      <c r="B31" s="7"/>
      <c r="C31" s="7"/>
      <c r="D31" s="8"/>
      <c r="E31" s="7">
        <v>6526</v>
      </c>
      <c r="F31" s="49" t="s">
        <v>82</v>
      </c>
      <c r="G31" s="47">
        <v>64135.26</v>
      </c>
      <c r="H31" s="4"/>
      <c r="I31" s="57">
        <v>118287.89</v>
      </c>
      <c r="J31" s="47">
        <f t="shared" si="2"/>
        <v>184.43503620317435</v>
      </c>
      <c r="K31" s="47">
        <v>0</v>
      </c>
    </row>
    <row r="32" spans="2:11" ht="26.4" x14ac:dyDescent="0.3">
      <c r="B32" s="7"/>
      <c r="C32" s="7">
        <v>66</v>
      </c>
      <c r="D32" s="8"/>
      <c r="E32" s="8"/>
      <c r="F32" s="11" t="s">
        <v>23</v>
      </c>
      <c r="G32" s="47">
        <f>G33+G35</f>
        <v>796524.73</v>
      </c>
      <c r="H32" s="47">
        <f>H33+H35</f>
        <v>2734608</v>
      </c>
      <c r="I32" s="47">
        <f t="shared" ref="H32:I32" si="13">I33+I35</f>
        <v>719878.33</v>
      </c>
      <c r="J32" s="47">
        <f t="shared" si="2"/>
        <v>90.377398577442776</v>
      </c>
      <c r="K32" s="47">
        <f t="shared" si="4"/>
        <v>26.324735757373634</v>
      </c>
    </row>
    <row r="33" spans="2:11" x14ac:dyDescent="0.3">
      <c r="B33" s="7"/>
      <c r="C33" s="24"/>
      <c r="D33" s="8">
        <v>661</v>
      </c>
      <c r="E33" s="8"/>
      <c r="F33" s="11" t="s">
        <v>24</v>
      </c>
      <c r="G33" s="47">
        <f>SUM(G34)</f>
        <v>796524.73</v>
      </c>
      <c r="H33" s="47">
        <v>2734108</v>
      </c>
      <c r="I33" s="47">
        <f t="shared" ref="I33" si="14">SUM(I34)</f>
        <v>719878.33</v>
      </c>
      <c r="J33" s="47">
        <f t="shared" si="2"/>
        <v>90.377398577442776</v>
      </c>
      <c r="K33" s="52">
        <f t="shared" si="4"/>
        <v>26.329549893420452</v>
      </c>
    </row>
    <row r="34" spans="2:11" x14ac:dyDescent="0.3">
      <c r="B34" s="7"/>
      <c r="C34" s="24"/>
      <c r="D34" s="8"/>
      <c r="E34" s="8">
        <v>6615</v>
      </c>
      <c r="F34" s="11" t="s">
        <v>83</v>
      </c>
      <c r="G34" s="47">
        <v>796524.73</v>
      </c>
      <c r="H34" s="47"/>
      <c r="I34" s="47">
        <v>719878.33</v>
      </c>
      <c r="J34" s="47">
        <f t="shared" si="2"/>
        <v>90.377398577442776</v>
      </c>
      <c r="K34" s="47">
        <v>0</v>
      </c>
    </row>
    <row r="35" spans="2:11" ht="26.4" x14ac:dyDescent="0.3">
      <c r="B35" s="7"/>
      <c r="C35" s="24"/>
      <c r="D35" s="8">
        <v>663</v>
      </c>
      <c r="E35" s="8"/>
      <c r="F35" s="11" t="s">
        <v>84</v>
      </c>
      <c r="G35" s="47">
        <f>SUM(G36)</f>
        <v>0</v>
      </c>
      <c r="H35" s="47">
        <v>500</v>
      </c>
      <c r="I35" s="57">
        <f t="shared" ref="I35" si="15">SUM(I36)</f>
        <v>0</v>
      </c>
      <c r="J35" s="47">
        <v>0</v>
      </c>
      <c r="K35" s="140">
        <f t="shared" si="4"/>
        <v>0</v>
      </c>
    </row>
    <row r="36" spans="2:11" x14ac:dyDescent="0.3">
      <c r="B36" s="7"/>
      <c r="C36" s="7"/>
      <c r="D36" s="8"/>
      <c r="E36" s="8">
        <v>6631</v>
      </c>
      <c r="F36" s="11" t="s">
        <v>85</v>
      </c>
      <c r="G36" s="47">
        <v>0</v>
      </c>
      <c r="H36" s="4"/>
      <c r="I36" s="57">
        <v>0</v>
      </c>
      <c r="J36" s="47">
        <v>0</v>
      </c>
      <c r="K36" s="140">
        <v>0</v>
      </c>
    </row>
    <row r="37" spans="2:11" x14ac:dyDescent="0.3">
      <c r="B37" s="7"/>
      <c r="C37" s="7">
        <v>67</v>
      </c>
      <c r="D37" s="8"/>
      <c r="E37" s="8"/>
      <c r="F37" s="11"/>
      <c r="G37" s="47">
        <f>G38+G41</f>
        <v>1114016.6900000002</v>
      </c>
      <c r="H37" s="47">
        <f t="shared" ref="H37:I37" si="16">H38+H41</f>
        <v>2504074</v>
      </c>
      <c r="I37" s="47">
        <f t="shared" si="16"/>
        <v>1280205.77</v>
      </c>
      <c r="J37" s="47">
        <f t="shared" si="2"/>
        <v>114.91800630024672</v>
      </c>
      <c r="K37" s="47">
        <f t="shared" si="4"/>
        <v>51.124917634223266</v>
      </c>
    </row>
    <row r="38" spans="2:11" ht="26.4" x14ac:dyDescent="0.3">
      <c r="B38" s="7"/>
      <c r="C38" s="7"/>
      <c r="D38" s="8">
        <v>671</v>
      </c>
      <c r="E38" s="8"/>
      <c r="F38" s="11" t="s">
        <v>86</v>
      </c>
      <c r="G38" s="47">
        <f>SUM(G39,G40)</f>
        <v>3514.36</v>
      </c>
      <c r="H38" s="47">
        <v>174074</v>
      </c>
      <c r="I38" s="57">
        <f t="shared" ref="I38" si="17">SUM(I39,I40)</f>
        <v>27451.5</v>
      </c>
      <c r="J38" s="47">
        <f t="shared" si="2"/>
        <v>781.12373234386916</v>
      </c>
      <c r="K38" s="47">
        <f t="shared" si="4"/>
        <v>15.770017348943552</v>
      </c>
    </row>
    <row r="39" spans="2:11" x14ac:dyDescent="0.3">
      <c r="B39" s="7"/>
      <c r="C39" s="7"/>
      <c r="D39" s="8"/>
      <c r="E39" s="8">
        <v>6711</v>
      </c>
      <c r="F39" s="11" t="s">
        <v>87</v>
      </c>
      <c r="G39" s="47">
        <v>3514.36</v>
      </c>
      <c r="H39" s="47"/>
      <c r="I39" s="57">
        <v>27451.5</v>
      </c>
      <c r="J39" s="47">
        <f t="shared" si="2"/>
        <v>781.12373234386916</v>
      </c>
      <c r="K39" s="47">
        <v>0</v>
      </c>
    </row>
    <row r="40" spans="2:11" ht="26.4" x14ac:dyDescent="0.3">
      <c r="B40" s="7"/>
      <c r="C40" s="7"/>
      <c r="D40" s="8"/>
      <c r="E40" s="8">
        <v>6712</v>
      </c>
      <c r="F40" s="11" t="s">
        <v>88</v>
      </c>
      <c r="G40" s="47">
        <v>0</v>
      </c>
      <c r="H40" s="47"/>
      <c r="I40" s="57">
        <v>0</v>
      </c>
      <c r="J40" s="47">
        <v>0</v>
      </c>
      <c r="K40" s="47">
        <v>0</v>
      </c>
    </row>
    <row r="41" spans="2:11" x14ac:dyDescent="0.3">
      <c r="B41" s="7"/>
      <c r="C41" s="7"/>
      <c r="D41" s="8">
        <v>673</v>
      </c>
      <c r="E41" s="8"/>
      <c r="F41" s="11" t="s">
        <v>89</v>
      </c>
      <c r="G41" s="47">
        <v>1110502.33</v>
      </c>
      <c r="H41" s="47">
        <v>2330000</v>
      </c>
      <c r="I41" s="47">
        <v>1252754.27</v>
      </c>
      <c r="J41" s="47">
        <f t="shared" si="2"/>
        <v>112.80969306926171</v>
      </c>
      <c r="K41" s="47">
        <f t="shared" si="4"/>
        <v>53.766277682403427</v>
      </c>
    </row>
    <row r="42" spans="2:11" x14ac:dyDescent="0.3">
      <c r="B42" s="7"/>
      <c r="C42" s="7">
        <v>68</v>
      </c>
      <c r="D42" s="8"/>
      <c r="E42" s="8"/>
      <c r="F42" s="11" t="s">
        <v>90</v>
      </c>
      <c r="G42" s="47">
        <f>SUM(G43)</f>
        <v>7933.38</v>
      </c>
      <c r="H42" s="47">
        <f t="shared" ref="H42:I42" si="18">SUM(H43)</f>
        <v>11000</v>
      </c>
      <c r="I42" s="57">
        <f t="shared" si="18"/>
        <v>3152.61</v>
      </c>
      <c r="J42" s="47">
        <f t="shared" si="2"/>
        <v>39.738547756441776</v>
      </c>
      <c r="K42" s="47">
        <f t="shared" si="4"/>
        <v>28.660090909090911</v>
      </c>
    </row>
    <row r="43" spans="2:11" x14ac:dyDescent="0.3">
      <c r="B43" s="7"/>
      <c r="C43" s="7"/>
      <c r="D43" s="8">
        <v>683</v>
      </c>
      <c r="E43" s="8"/>
      <c r="F43" s="11" t="s">
        <v>91</v>
      </c>
      <c r="G43" s="47">
        <v>7933.38</v>
      </c>
      <c r="H43" s="47">
        <v>11000</v>
      </c>
      <c r="I43" s="47">
        <v>3152.61</v>
      </c>
      <c r="J43" s="47">
        <f t="shared" si="2"/>
        <v>39.738547756441776</v>
      </c>
      <c r="K43" s="47">
        <f t="shared" si="4"/>
        <v>28.660090909090911</v>
      </c>
    </row>
    <row r="44" spans="2:11" s="36" customFormat="1" x14ac:dyDescent="0.3">
      <c r="B44" s="24">
        <v>7</v>
      </c>
      <c r="C44" s="24"/>
      <c r="D44" s="35"/>
      <c r="E44" s="35"/>
      <c r="F44" s="6" t="s">
        <v>3</v>
      </c>
      <c r="G44" s="50">
        <f>G45</f>
        <v>0</v>
      </c>
      <c r="H44" s="47">
        <f t="shared" ref="H44:I44" si="19">H45</f>
        <v>2500</v>
      </c>
      <c r="I44" s="47">
        <f t="shared" si="19"/>
        <v>0</v>
      </c>
      <c r="J44" s="47">
        <v>0</v>
      </c>
      <c r="K44" s="52">
        <f t="shared" si="4"/>
        <v>0</v>
      </c>
    </row>
    <row r="45" spans="2:11" x14ac:dyDescent="0.3">
      <c r="B45" s="7"/>
      <c r="C45" s="7">
        <v>72</v>
      </c>
      <c r="D45" s="8"/>
      <c r="E45" s="8"/>
      <c r="F45" s="30" t="s">
        <v>26</v>
      </c>
      <c r="G45" s="47">
        <f>G46</f>
        <v>0</v>
      </c>
      <c r="H45" s="47">
        <f t="shared" ref="H45" si="20">H46</f>
        <v>2500</v>
      </c>
      <c r="I45" s="47">
        <v>0</v>
      </c>
      <c r="J45" s="47">
        <v>0</v>
      </c>
      <c r="K45" s="47">
        <f t="shared" si="4"/>
        <v>0</v>
      </c>
    </row>
    <row r="46" spans="2:11" x14ac:dyDescent="0.3">
      <c r="B46" s="7"/>
      <c r="C46" s="7"/>
      <c r="D46" s="7">
        <v>723</v>
      </c>
      <c r="E46" s="7"/>
      <c r="F46" s="49" t="s">
        <v>150</v>
      </c>
      <c r="G46" s="47">
        <f>SUM(G47)</f>
        <v>0</v>
      </c>
      <c r="H46" s="47">
        <v>2500</v>
      </c>
      <c r="I46" s="47">
        <v>0</v>
      </c>
      <c r="J46" s="47">
        <v>0</v>
      </c>
      <c r="K46" s="52">
        <f t="shared" si="4"/>
        <v>0</v>
      </c>
    </row>
    <row r="47" spans="2:11" x14ac:dyDescent="0.3">
      <c r="B47" s="7"/>
      <c r="C47" s="7"/>
      <c r="D47" s="7"/>
      <c r="E47" s="7"/>
      <c r="F47" s="30"/>
      <c r="G47" s="47">
        <v>0</v>
      </c>
      <c r="H47" s="4"/>
      <c r="I47" s="47">
        <v>0</v>
      </c>
      <c r="J47" s="47">
        <v>0</v>
      </c>
      <c r="K47" s="47">
        <v>0</v>
      </c>
    </row>
    <row r="48" spans="2:11" x14ac:dyDescent="0.3">
      <c r="B48" s="7"/>
      <c r="C48" s="7"/>
      <c r="D48" s="7"/>
      <c r="E48" s="7" t="s">
        <v>16</v>
      </c>
      <c r="F48" s="30"/>
      <c r="G48" s="4"/>
      <c r="H48" s="4"/>
      <c r="I48" s="57"/>
      <c r="J48" s="47">
        <v>0</v>
      </c>
      <c r="K48" s="140">
        <v>0</v>
      </c>
    </row>
    <row r="49" spans="2:11" ht="15.75" customHeight="1" x14ac:dyDescent="0.3">
      <c r="B49" s="142"/>
      <c r="C49" s="142"/>
      <c r="D49" s="142"/>
      <c r="E49" s="142"/>
      <c r="F49" s="142"/>
      <c r="G49" s="142"/>
      <c r="H49" s="142"/>
      <c r="I49" s="142"/>
      <c r="J49" s="142"/>
      <c r="K49" s="141"/>
    </row>
    <row r="50" spans="2:11" ht="15.75" customHeight="1" x14ac:dyDescent="0.3">
      <c r="B50" s="18"/>
      <c r="C50" s="18"/>
      <c r="D50" s="18"/>
      <c r="E50" s="18"/>
      <c r="F50" s="18"/>
      <c r="G50" s="18"/>
      <c r="H50" s="18"/>
      <c r="I50" s="3"/>
      <c r="J50" s="3"/>
      <c r="K50" s="3"/>
    </row>
    <row r="51" spans="2:11" ht="39.6" customHeight="1" x14ac:dyDescent="0.3">
      <c r="B51" s="111" t="s">
        <v>7</v>
      </c>
      <c r="C51" s="112"/>
      <c r="D51" s="112"/>
      <c r="E51" s="112"/>
      <c r="F51" s="113"/>
      <c r="G51" s="71" t="s">
        <v>201</v>
      </c>
      <c r="H51" s="40" t="s">
        <v>206</v>
      </c>
      <c r="I51" s="40" t="s">
        <v>204</v>
      </c>
      <c r="J51" s="40" t="s">
        <v>17</v>
      </c>
      <c r="K51" s="40" t="s">
        <v>51</v>
      </c>
    </row>
    <row r="52" spans="2:11" ht="12.75" customHeight="1" x14ac:dyDescent="0.3">
      <c r="B52" s="111">
        <v>1</v>
      </c>
      <c r="C52" s="112"/>
      <c r="D52" s="112"/>
      <c r="E52" s="112"/>
      <c r="F52" s="113"/>
      <c r="G52" s="40">
        <v>2</v>
      </c>
      <c r="H52" s="40">
        <v>4</v>
      </c>
      <c r="I52" s="40">
        <v>5</v>
      </c>
      <c r="J52" s="40" t="s">
        <v>19</v>
      </c>
      <c r="K52" s="40" t="s">
        <v>20</v>
      </c>
    </row>
    <row r="53" spans="2:11" s="36" customFormat="1" x14ac:dyDescent="0.3">
      <c r="B53" s="6"/>
      <c r="C53" s="6"/>
      <c r="D53" s="6"/>
      <c r="E53" s="6"/>
      <c r="F53" s="6" t="s">
        <v>8</v>
      </c>
      <c r="G53" s="50">
        <f>G54+G106</f>
        <v>2167970.9</v>
      </c>
      <c r="H53" s="50">
        <f>H54+H106</f>
        <v>5224071</v>
      </c>
      <c r="I53" s="50">
        <f>I54+I106</f>
        <v>2591056.9200000004</v>
      </c>
      <c r="J53" s="50">
        <f t="shared" ref="J53:J85" si="21">I53/G53*100</f>
        <v>119.51529976716941</v>
      </c>
      <c r="K53" s="143">
        <f>I53/H53*100</f>
        <v>49.598424676846861</v>
      </c>
    </row>
    <row r="54" spans="2:11" s="137" customFormat="1" x14ac:dyDescent="0.3">
      <c r="B54" s="6">
        <v>3</v>
      </c>
      <c r="C54" s="6"/>
      <c r="D54" s="6"/>
      <c r="E54" s="6"/>
      <c r="F54" s="6" t="s">
        <v>4</v>
      </c>
      <c r="G54" s="47">
        <f>G55+G64+G98+G103</f>
        <v>2162677.0699999998</v>
      </c>
      <c r="H54" s="47">
        <f t="shared" ref="H54:I54" si="22">H55+H64+H98</f>
        <v>4995150</v>
      </c>
      <c r="I54" s="47">
        <f t="shared" si="22"/>
        <v>2544047.7200000002</v>
      </c>
      <c r="J54" s="47">
        <f t="shared" si="21"/>
        <v>117.63419306979569</v>
      </c>
      <c r="K54" s="47">
        <f t="shared" ref="K54:K122" si="23">I54/H54*100</f>
        <v>50.930356846140754</v>
      </c>
    </row>
    <row r="55" spans="2:11" x14ac:dyDescent="0.3">
      <c r="B55" s="6"/>
      <c r="C55" s="11">
        <v>31</v>
      </c>
      <c r="D55" s="11"/>
      <c r="E55" s="11"/>
      <c r="F55" s="11" t="s">
        <v>5</v>
      </c>
      <c r="G55" s="47">
        <f>G56+G60+G61</f>
        <v>1645594.97</v>
      </c>
      <c r="H55" s="47">
        <f t="shared" ref="H55:I55" si="24">H56+H60+H61</f>
        <v>3713150</v>
      </c>
      <c r="I55" s="47">
        <f t="shared" si="24"/>
        <v>1932138.24</v>
      </c>
      <c r="J55" s="47">
        <f t="shared" si="21"/>
        <v>117.41274585932892</v>
      </c>
      <c r="K55" s="52">
        <f t="shared" si="23"/>
        <v>52.035017168711207</v>
      </c>
    </row>
    <row r="56" spans="2:11" x14ac:dyDescent="0.3">
      <c r="B56" s="7"/>
      <c r="C56" s="7"/>
      <c r="D56" s="7">
        <v>311</v>
      </c>
      <c r="E56" s="7"/>
      <c r="F56" s="7" t="s">
        <v>27</v>
      </c>
      <c r="G56" s="47">
        <f>SUM(G57,G58,G59)</f>
        <v>1362117.8699999999</v>
      </c>
      <c r="H56" s="47">
        <v>3110000</v>
      </c>
      <c r="I56" s="47">
        <f t="shared" ref="I56" si="25">SUM(I57,I58,I59)</f>
        <v>1610243.81</v>
      </c>
      <c r="J56" s="47">
        <f t="shared" si="21"/>
        <v>118.21618712042887</v>
      </c>
      <c r="K56" s="47">
        <f t="shared" si="23"/>
        <v>51.776328295819937</v>
      </c>
    </row>
    <row r="57" spans="2:11" x14ac:dyDescent="0.3">
      <c r="B57" s="7"/>
      <c r="C57" s="7"/>
      <c r="D57" s="7"/>
      <c r="E57" s="7">
        <v>3111</v>
      </c>
      <c r="F57" s="7" t="s">
        <v>28</v>
      </c>
      <c r="G57" s="47">
        <v>1323396.3799999999</v>
      </c>
      <c r="H57" s="47"/>
      <c r="I57" s="57">
        <v>1593143.36</v>
      </c>
      <c r="J57" s="47">
        <f t="shared" si="21"/>
        <v>120.3829316806806</v>
      </c>
      <c r="K57" s="140">
        <v>0</v>
      </c>
    </row>
    <row r="58" spans="2:11" x14ac:dyDescent="0.3">
      <c r="B58" s="7"/>
      <c r="C58" s="7"/>
      <c r="D58" s="7"/>
      <c r="E58" s="7">
        <v>3113</v>
      </c>
      <c r="F58" s="12" t="s">
        <v>94</v>
      </c>
      <c r="G58" s="47">
        <v>36487.89</v>
      </c>
      <c r="H58" s="47"/>
      <c r="I58" s="57">
        <v>17100.45</v>
      </c>
      <c r="J58" s="47">
        <f t="shared" si="21"/>
        <v>46.866097217460371</v>
      </c>
      <c r="K58" s="140">
        <v>0</v>
      </c>
    </row>
    <row r="59" spans="2:11" x14ac:dyDescent="0.3">
      <c r="B59" s="7"/>
      <c r="C59" s="7"/>
      <c r="D59" s="7"/>
      <c r="E59" s="7">
        <v>3114</v>
      </c>
      <c r="F59" s="12" t="s">
        <v>95</v>
      </c>
      <c r="G59" s="47">
        <v>2233.6</v>
      </c>
      <c r="H59" s="47"/>
      <c r="I59" s="47">
        <v>0</v>
      </c>
      <c r="J59" s="47">
        <f t="shared" si="21"/>
        <v>0</v>
      </c>
      <c r="K59" s="47">
        <v>0</v>
      </c>
    </row>
    <row r="60" spans="2:11" x14ac:dyDescent="0.3">
      <c r="B60" s="7"/>
      <c r="C60" s="7"/>
      <c r="D60" s="7">
        <v>312</v>
      </c>
      <c r="E60" s="7"/>
      <c r="F60" s="12" t="s">
        <v>96</v>
      </c>
      <c r="G60" s="47">
        <v>58217.01</v>
      </c>
      <c r="H60" s="47">
        <v>90000</v>
      </c>
      <c r="I60" s="57">
        <v>55358.67</v>
      </c>
      <c r="J60" s="47">
        <f t="shared" si="21"/>
        <v>95.090197864850836</v>
      </c>
      <c r="K60" s="47">
        <f t="shared" si="23"/>
        <v>61.509633333333333</v>
      </c>
    </row>
    <row r="61" spans="2:11" x14ac:dyDescent="0.3">
      <c r="B61" s="7"/>
      <c r="C61" s="7"/>
      <c r="D61" s="7">
        <v>313</v>
      </c>
      <c r="E61" s="7"/>
      <c r="F61" s="12" t="s">
        <v>97</v>
      </c>
      <c r="G61" s="47">
        <f>SUM(G62,G63)</f>
        <v>225260.09</v>
      </c>
      <c r="H61" s="47">
        <v>513150</v>
      </c>
      <c r="I61" s="57">
        <f t="shared" ref="I61" si="26">SUM(I62,I63)</f>
        <v>266535.76</v>
      </c>
      <c r="J61" s="47">
        <f t="shared" si="21"/>
        <v>118.32356100008661</v>
      </c>
      <c r="K61" s="47">
        <f t="shared" si="23"/>
        <v>51.941101042580144</v>
      </c>
    </row>
    <row r="62" spans="2:11" x14ac:dyDescent="0.3">
      <c r="B62" s="7"/>
      <c r="C62" s="7"/>
      <c r="D62" s="7"/>
      <c r="E62" s="7">
        <v>3132</v>
      </c>
      <c r="F62" s="12" t="s">
        <v>98</v>
      </c>
      <c r="G62" s="47">
        <v>225260.09</v>
      </c>
      <c r="H62" s="47"/>
      <c r="I62" s="57">
        <v>266535.76</v>
      </c>
      <c r="J62" s="47">
        <f t="shared" si="21"/>
        <v>118.32356100008661</v>
      </c>
      <c r="K62" s="47">
        <v>0</v>
      </c>
    </row>
    <row r="63" spans="2:11" x14ac:dyDescent="0.3">
      <c r="B63" s="7"/>
      <c r="C63" s="7"/>
      <c r="D63" s="7"/>
      <c r="E63" s="7">
        <v>3133</v>
      </c>
      <c r="F63" s="49" t="s">
        <v>99</v>
      </c>
      <c r="G63" s="47">
        <v>0</v>
      </c>
      <c r="H63" s="47"/>
      <c r="I63" s="47">
        <v>0</v>
      </c>
      <c r="J63" s="47">
        <v>0</v>
      </c>
      <c r="K63" s="47">
        <v>0</v>
      </c>
    </row>
    <row r="64" spans="2:11" x14ac:dyDescent="0.3">
      <c r="B64" s="7"/>
      <c r="C64" s="7">
        <v>32</v>
      </c>
      <c r="D64" s="8"/>
      <c r="E64" s="8"/>
      <c r="F64" s="7" t="s">
        <v>13</v>
      </c>
      <c r="G64" s="47">
        <f>G65+G70+G77+G87+G90</f>
        <v>513905.52999999997</v>
      </c>
      <c r="H64" s="47">
        <f>H65+H70+H77+H87+H90+H88</f>
        <v>1277000</v>
      </c>
      <c r="I64" s="57">
        <f>I65+I70+I77+I87+I88+I90</f>
        <v>609547.07000000007</v>
      </c>
      <c r="J64" s="47">
        <f t="shared" si="21"/>
        <v>118.61072403715916</v>
      </c>
      <c r="K64" s="47">
        <f t="shared" si="23"/>
        <v>47.732738449491002</v>
      </c>
    </row>
    <row r="65" spans="2:11" x14ac:dyDescent="0.3">
      <c r="B65" s="7"/>
      <c r="C65" s="7"/>
      <c r="D65" s="7">
        <v>321</v>
      </c>
      <c r="E65" s="7"/>
      <c r="F65" s="7" t="s">
        <v>29</v>
      </c>
      <c r="G65" s="47">
        <f>SUM(G66,G67,G68+G69)</f>
        <v>69639.200000000012</v>
      </c>
      <c r="H65" s="47">
        <v>130000</v>
      </c>
      <c r="I65" s="47">
        <f t="shared" ref="I65" si="27">SUM(I66,I67,I68)</f>
        <v>60456.02</v>
      </c>
      <c r="J65" s="47">
        <f t="shared" si="21"/>
        <v>86.813202908706572</v>
      </c>
      <c r="K65" s="47">
        <f t="shared" si="23"/>
        <v>46.504630769230765</v>
      </c>
    </row>
    <row r="66" spans="2:11" x14ac:dyDescent="0.3">
      <c r="B66" s="7"/>
      <c r="C66" s="24"/>
      <c r="D66" s="7"/>
      <c r="E66" s="7">
        <v>3211</v>
      </c>
      <c r="F66" s="30" t="s">
        <v>30</v>
      </c>
      <c r="G66" s="47">
        <v>9768.41</v>
      </c>
      <c r="H66" s="47"/>
      <c r="I66" s="47">
        <v>8153.81</v>
      </c>
      <c r="J66" s="47">
        <f t="shared" si="21"/>
        <v>83.471209746519662</v>
      </c>
      <c r="K66" s="52">
        <v>0</v>
      </c>
    </row>
    <row r="67" spans="2:11" x14ac:dyDescent="0.3">
      <c r="B67" s="7"/>
      <c r="C67" s="24"/>
      <c r="D67" s="7"/>
      <c r="E67" s="7">
        <v>3212</v>
      </c>
      <c r="F67" s="49" t="s">
        <v>100</v>
      </c>
      <c r="G67" s="47">
        <v>53281.440000000002</v>
      </c>
      <c r="H67" s="47"/>
      <c r="I67" s="47">
        <v>46971.86</v>
      </c>
      <c r="J67" s="47">
        <f t="shared" si="21"/>
        <v>88.158015248837117</v>
      </c>
      <c r="K67" s="47">
        <v>0</v>
      </c>
    </row>
    <row r="68" spans="2:11" x14ac:dyDescent="0.3">
      <c r="B68" s="7"/>
      <c r="C68" s="24"/>
      <c r="D68" s="8"/>
      <c r="E68" s="7">
        <v>3213</v>
      </c>
      <c r="F68" s="12" t="s">
        <v>101</v>
      </c>
      <c r="G68" s="47">
        <v>5687.25</v>
      </c>
      <c r="H68" s="47"/>
      <c r="I68" s="47">
        <v>5330.35</v>
      </c>
      <c r="J68" s="47">
        <f t="shared" si="21"/>
        <v>93.724559321288865</v>
      </c>
      <c r="K68" s="52">
        <v>0</v>
      </c>
    </row>
    <row r="69" spans="2:11" x14ac:dyDescent="0.3">
      <c r="B69" s="7"/>
      <c r="C69" s="24"/>
      <c r="D69" s="8"/>
      <c r="E69" s="7">
        <v>3214</v>
      </c>
      <c r="F69" s="12" t="s">
        <v>223</v>
      </c>
      <c r="G69" s="47">
        <v>902.1</v>
      </c>
      <c r="H69" s="47"/>
      <c r="I69" s="47">
        <v>0</v>
      </c>
      <c r="J69" s="47">
        <f t="shared" si="21"/>
        <v>0</v>
      </c>
      <c r="K69" s="47">
        <v>0</v>
      </c>
    </row>
    <row r="70" spans="2:11" x14ac:dyDescent="0.3">
      <c r="B70" s="7"/>
      <c r="C70" s="24"/>
      <c r="D70" s="8">
        <v>322</v>
      </c>
      <c r="E70" s="7"/>
      <c r="F70" s="12" t="s">
        <v>102</v>
      </c>
      <c r="G70" s="47">
        <f>SUM(G71,G72,G73,G74,G75,G76)</f>
        <v>194567.96999999997</v>
      </c>
      <c r="H70" s="47">
        <v>490000</v>
      </c>
      <c r="I70" s="57">
        <f t="shared" ref="I70" si="28">SUM(I71,I72,I73,I74,I75,I76)</f>
        <v>60900.680000000008</v>
      </c>
      <c r="J70" s="47">
        <f t="shared" si="21"/>
        <v>31.300465333528443</v>
      </c>
      <c r="K70" s="140">
        <f t="shared" si="23"/>
        <v>12.428710204081634</v>
      </c>
    </row>
    <row r="71" spans="2:11" x14ac:dyDescent="0.3">
      <c r="B71" s="7"/>
      <c r="C71" s="24"/>
      <c r="D71" s="8"/>
      <c r="E71" s="7">
        <v>3221</v>
      </c>
      <c r="F71" s="12" t="s">
        <v>103</v>
      </c>
      <c r="G71" s="47">
        <v>13585.74</v>
      </c>
      <c r="H71" s="47"/>
      <c r="I71" s="57">
        <v>21178.89</v>
      </c>
      <c r="J71" s="47">
        <f t="shared" si="21"/>
        <v>155.89058821970681</v>
      </c>
      <c r="K71" s="140">
        <v>0</v>
      </c>
    </row>
    <row r="72" spans="2:11" x14ac:dyDescent="0.3">
      <c r="B72" s="7"/>
      <c r="C72" s="24"/>
      <c r="D72" s="8"/>
      <c r="E72" s="7">
        <v>3222</v>
      </c>
      <c r="F72" s="12" t="s">
        <v>104</v>
      </c>
      <c r="G72" s="47">
        <v>147715.32999999999</v>
      </c>
      <c r="H72" s="47"/>
      <c r="I72" s="47">
        <v>0</v>
      </c>
      <c r="J72" s="47">
        <f t="shared" si="21"/>
        <v>0</v>
      </c>
      <c r="K72" s="47">
        <v>0</v>
      </c>
    </row>
    <row r="73" spans="2:11" x14ac:dyDescent="0.3">
      <c r="B73" s="7"/>
      <c r="C73" s="24"/>
      <c r="D73" s="8"/>
      <c r="E73" s="7">
        <v>3223</v>
      </c>
      <c r="F73" s="12" t="s">
        <v>105</v>
      </c>
      <c r="G73" s="47">
        <v>29299.81</v>
      </c>
      <c r="H73" s="47"/>
      <c r="I73" s="57">
        <v>29663.83</v>
      </c>
      <c r="J73" s="47">
        <f t="shared" si="21"/>
        <v>101.2423971349985</v>
      </c>
      <c r="K73" s="47">
        <v>0</v>
      </c>
    </row>
    <row r="74" spans="2:11" x14ac:dyDescent="0.3">
      <c r="B74" s="7"/>
      <c r="C74" s="24"/>
      <c r="D74" s="8"/>
      <c r="E74" s="7">
        <v>3224</v>
      </c>
      <c r="F74" s="12" t="s">
        <v>106</v>
      </c>
      <c r="G74" s="47">
        <v>1706.12</v>
      </c>
      <c r="H74" s="47"/>
      <c r="I74" s="57">
        <v>3062.91</v>
      </c>
      <c r="J74" s="47">
        <f t="shared" si="21"/>
        <v>179.52488687782807</v>
      </c>
      <c r="K74" s="47">
        <v>0</v>
      </c>
    </row>
    <row r="75" spans="2:11" x14ac:dyDescent="0.3">
      <c r="B75" s="7"/>
      <c r="C75" s="24"/>
      <c r="D75" s="8"/>
      <c r="E75" s="7">
        <v>3225</v>
      </c>
      <c r="F75" s="12" t="s">
        <v>107</v>
      </c>
      <c r="G75" s="47">
        <v>1916.6</v>
      </c>
      <c r="H75" s="47"/>
      <c r="I75" s="57">
        <v>5080.82</v>
      </c>
      <c r="J75" s="47">
        <f t="shared" si="21"/>
        <v>265.0954815819681</v>
      </c>
      <c r="K75" s="47">
        <v>0</v>
      </c>
    </row>
    <row r="76" spans="2:11" x14ac:dyDescent="0.3">
      <c r="B76" s="7"/>
      <c r="C76" s="24"/>
      <c r="D76" s="8"/>
      <c r="E76" s="7">
        <v>3227</v>
      </c>
      <c r="F76" s="12" t="s">
        <v>108</v>
      </c>
      <c r="G76" s="47">
        <v>344.37</v>
      </c>
      <c r="H76" s="47"/>
      <c r="I76" s="47">
        <v>1914.23</v>
      </c>
      <c r="J76" s="47">
        <f t="shared" si="21"/>
        <v>555.86433196852227</v>
      </c>
      <c r="K76" s="47">
        <v>0</v>
      </c>
    </row>
    <row r="77" spans="2:11" x14ac:dyDescent="0.3">
      <c r="B77" s="7"/>
      <c r="C77" s="24"/>
      <c r="D77" s="8">
        <v>323</v>
      </c>
      <c r="E77" s="7"/>
      <c r="F77" s="12" t="s">
        <v>109</v>
      </c>
      <c r="G77" s="47">
        <f>SUM(G78,G79,G80,G81,G82,G83,G84,G85,G86)</f>
        <v>220541.71</v>
      </c>
      <c r="H77" s="47">
        <v>520000</v>
      </c>
      <c r="I77" s="57">
        <f t="shared" ref="I77" si="29">SUM(I78,I79,I80,I81,I82,I83,I84,I85,I86)</f>
        <v>279636.29000000004</v>
      </c>
      <c r="J77" s="47">
        <f t="shared" si="21"/>
        <v>126.79519443283542</v>
      </c>
      <c r="K77" s="47">
        <f t="shared" si="23"/>
        <v>53.776209615384616</v>
      </c>
    </row>
    <row r="78" spans="2:11" x14ac:dyDescent="0.3">
      <c r="B78" s="7"/>
      <c r="C78" s="24"/>
      <c r="D78" s="8"/>
      <c r="E78" s="7">
        <v>3231</v>
      </c>
      <c r="F78" s="12" t="s">
        <v>110</v>
      </c>
      <c r="G78" s="47">
        <v>14800.25</v>
      </c>
      <c r="H78" s="47"/>
      <c r="I78" s="47">
        <v>16253.01</v>
      </c>
      <c r="J78" s="47">
        <f t="shared" si="21"/>
        <v>109.81578013884901</v>
      </c>
      <c r="K78" s="47">
        <v>0</v>
      </c>
    </row>
    <row r="79" spans="2:11" x14ac:dyDescent="0.3">
      <c r="B79" s="7"/>
      <c r="C79" s="24"/>
      <c r="D79" s="8"/>
      <c r="E79" s="7">
        <v>3232</v>
      </c>
      <c r="F79" s="12" t="s">
        <v>111</v>
      </c>
      <c r="G79" s="47">
        <v>28146.61</v>
      </c>
      <c r="H79" s="47"/>
      <c r="I79" s="47">
        <v>27425.17</v>
      </c>
      <c r="J79" s="47">
        <f t="shared" si="21"/>
        <v>97.436849410994768</v>
      </c>
      <c r="K79" s="52">
        <v>0</v>
      </c>
    </row>
    <row r="80" spans="2:11" x14ac:dyDescent="0.3">
      <c r="B80" s="7"/>
      <c r="C80" s="24"/>
      <c r="D80" s="8"/>
      <c r="E80" s="7">
        <v>3233</v>
      </c>
      <c r="F80" s="12" t="s">
        <v>112</v>
      </c>
      <c r="G80" s="47">
        <v>6436.51</v>
      </c>
      <c r="H80" s="47"/>
      <c r="I80" s="47">
        <v>12026.13</v>
      </c>
      <c r="J80" s="47">
        <f t="shared" si="21"/>
        <v>186.84240372500003</v>
      </c>
      <c r="K80" s="47">
        <v>0</v>
      </c>
    </row>
    <row r="81" spans="2:11" x14ac:dyDescent="0.3">
      <c r="B81" s="7"/>
      <c r="C81" s="24"/>
      <c r="D81" s="8"/>
      <c r="E81" s="7">
        <v>3234</v>
      </c>
      <c r="F81" s="12" t="s">
        <v>113</v>
      </c>
      <c r="G81" s="47">
        <v>28292.67</v>
      </c>
      <c r="H81" s="47"/>
      <c r="I81" s="47">
        <v>33923.49</v>
      </c>
      <c r="J81" s="47">
        <f t="shared" si="21"/>
        <v>119.90204530007243</v>
      </c>
      <c r="K81" s="52">
        <v>0</v>
      </c>
    </row>
    <row r="82" spans="2:11" x14ac:dyDescent="0.3">
      <c r="B82" s="7"/>
      <c r="C82" s="24"/>
      <c r="D82" s="8"/>
      <c r="E82" s="7">
        <v>3235</v>
      </c>
      <c r="F82" s="12" t="s">
        <v>114</v>
      </c>
      <c r="G82" s="47">
        <v>20202.87</v>
      </c>
      <c r="H82" s="47"/>
      <c r="I82" s="47">
        <v>20112.72</v>
      </c>
      <c r="J82" s="47">
        <f t="shared" si="21"/>
        <v>99.553776270401201</v>
      </c>
      <c r="K82" s="47">
        <v>0</v>
      </c>
    </row>
    <row r="83" spans="2:11" x14ac:dyDescent="0.3">
      <c r="B83" s="7"/>
      <c r="C83" s="24"/>
      <c r="D83" s="8"/>
      <c r="E83" s="7">
        <v>3236</v>
      </c>
      <c r="F83" s="12" t="s">
        <v>115</v>
      </c>
      <c r="G83" s="47">
        <v>47593.08</v>
      </c>
      <c r="H83" s="84"/>
      <c r="I83" s="57">
        <v>65993.36</v>
      </c>
      <c r="J83" s="47">
        <f t="shared" si="21"/>
        <v>138.66167098242013</v>
      </c>
      <c r="K83" s="140">
        <v>0</v>
      </c>
    </row>
    <row r="84" spans="2:11" x14ac:dyDescent="0.3">
      <c r="B84" s="7"/>
      <c r="C84" s="24"/>
      <c r="D84" s="8"/>
      <c r="E84" s="7">
        <v>3237</v>
      </c>
      <c r="F84" s="12" t="s">
        <v>116</v>
      </c>
      <c r="G84" s="47">
        <v>34680.519999999997</v>
      </c>
      <c r="H84" s="47"/>
      <c r="I84" s="57">
        <v>54283.76</v>
      </c>
      <c r="J84" s="47">
        <f t="shared" si="21"/>
        <v>156.52521934503866</v>
      </c>
      <c r="K84" s="140">
        <v>0</v>
      </c>
    </row>
    <row r="85" spans="2:11" x14ac:dyDescent="0.3">
      <c r="B85" s="7"/>
      <c r="C85" s="24"/>
      <c r="D85" s="8"/>
      <c r="E85" s="7">
        <v>3238</v>
      </c>
      <c r="F85" s="12" t="s">
        <v>117</v>
      </c>
      <c r="G85" s="47">
        <v>25951.82</v>
      </c>
      <c r="H85" s="47"/>
      <c r="I85" s="47">
        <v>39389.269999999997</v>
      </c>
      <c r="J85" s="47">
        <f t="shared" si="21"/>
        <v>151.7784494497881</v>
      </c>
      <c r="K85" s="47">
        <v>0</v>
      </c>
    </row>
    <row r="86" spans="2:11" x14ac:dyDescent="0.3">
      <c r="B86" s="7"/>
      <c r="C86" s="24"/>
      <c r="D86" s="8"/>
      <c r="E86" s="7">
        <v>3239</v>
      </c>
      <c r="F86" s="12" t="s">
        <v>118</v>
      </c>
      <c r="G86" s="47">
        <v>14437.38</v>
      </c>
      <c r="H86" s="47"/>
      <c r="I86" s="57">
        <v>10229.379999999999</v>
      </c>
      <c r="J86" s="47">
        <f t="shared" ref="J86:J122" si="30">I86/G86*100</f>
        <v>70.853437396535938</v>
      </c>
      <c r="K86" s="47">
        <v>0</v>
      </c>
    </row>
    <row r="87" spans="2:11" x14ac:dyDescent="0.3">
      <c r="B87" s="7"/>
      <c r="C87" s="24"/>
      <c r="D87" s="8">
        <v>324</v>
      </c>
      <c r="E87" s="7"/>
      <c r="F87" s="12" t="s">
        <v>119</v>
      </c>
      <c r="G87" s="47">
        <v>10339.23</v>
      </c>
      <c r="H87" s="47">
        <v>22000</v>
      </c>
      <c r="I87" s="57">
        <v>10053.67</v>
      </c>
      <c r="J87" s="47">
        <f t="shared" si="30"/>
        <v>97.23809219835519</v>
      </c>
      <c r="K87" s="47">
        <f t="shared" si="23"/>
        <v>45.698500000000003</v>
      </c>
    </row>
    <row r="88" spans="2:11" x14ac:dyDescent="0.3">
      <c r="B88" s="7"/>
      <c r="C88" s="24"/>
      <c r="D88" s="8">
        <v>325</v>
      </c>
      <c r="E88" s="12"/>
      <c r="F88" s="12" t="s">
        <v>208</v>
      </c>
      <c r="G88" s="47">
        <f>G89</f>
        <v>0</v>
      </c>
      <c r="H88" s="47">
        <v>90000</v>
      </c>
      <c r="I88" s="57">
        <f>I89</f>
        <v>185807.27</v>
      </c>
      <c r="J88" s="47">
        <v>0</v>
      </c>
      <c r="K88" s="47"/>
    </row>
    <row r="89" spans="2:11" x14ac:dyDescent="0.3">
      <c r="B89" s="7"/>
      <c r="C89" s="24"/>
      <c r="D89" s="8"/>
      <c r="E89" s="7">
        <v>3251</v>
      </c>
      <c r="F89" s="12" t="s">
        <v>209</v>
      </c>
      <c r="G89" s="47">
        <v>0</v>
      </c>
      <c r="H89" s="47">
        <v>0</v>
      </c>
      <c r="I89" s="47">
        <v>185807.27</v>
      </c>
      <c r="J89" s="47">
        <v>0</v>
      </c>
      <c r="K89" s="47"/>
    </row>
    <row r="90" spans="2:11" x14ac:dyDescent="0.3">
      <c r="B90" s="7"/>
      <c r="C90" s="24"/>
      <c r="D90" s="8">
        <v>329</v>
      </c>
      <c r="E90" s="7"/>
      <c r="F90" s="12" t="s">
        <v>120</v>
      </c>
      <c r="G90" s="47">
        <f>SUM(G91:G97)</f>
        <v>18817.419999999998</v>
      </c>
      <c r="H90" s="47">
        <v>25000</v>
      </c>
      <c r="I90" s="57">
        <f>SUM(I91:I97)</f>
        <v>12693.14</v>
      </c>
      <c r="J90" s="47">
        <f t="shared" si="30"/>
        <v>67.454199353577707</v>
      </c>
      <c r="K90" s="47">
        <f t="shared" si="23"/>
        <v>50.772559999999999</v>
      </c>
    </row>
    <row r="91" spans="2:11" x14ac:dyDescent="0.3">
      <c r="B91" s="7"/>
      <c r="C91" s="24"/>
      <c r="D91" s="8"/>
      <c r="E91" s="51">
        <v>3291</v>
      </c>
      <c r="F91" s="49" t="s">
        <v>121</v>
      </c>
      <c r="G91" s="53">
        <v>4126.2700000000004</v>
      </c>
      <c r="H91" s="47"/>
      <c r="I91" s="47">
        <v>4554.28</v>
      </c>
      <c r="J91" s="47">
        <f t="shared" si="30"/>
        <v>110.3728064329285</v>
      </c>
      <c r="K91" s="47">
        <v>0</v>
      </c>
    </row>
    <row r="92" spans="2:11" x14ac:dyDescent="0.3">
      <c r="B92" s="7"/>
      <c r="C92" s="24"/>
      <c r="D92" s="8"/>
      <c r="E92" s="7">
        <v>3292</v>
      </c>
      <c r="F92" s="12" t="s">
        <v>122</v>
      </c>
      <c r="G92" s="47">
        <v>6864.71</v>
      </c>
      <c r="H92" s="47"/>
      <c r="I92" s="47">
        <v>2393.0300000000002</v>
      </c>
      <c r="J92" s="47">
        <f t="shared" si="30"/>
        <v>34.859884831260175</v>
      </c>
      <c r="K92" s="52">
        <v>0</v>
      </c>
    </row>
    <row r="93" spans="2:11" x14ac:dyDescent="0.3">
      <c r="B93" s="7"/>
      <c r="C93" s="24"/>
      <c r="D93" s="8"/>
      <c r="E93" s="7">
        <v>3293</v>
      </c>
      <c r="F93" s="12" t="s">
        <v>123</v>
      </c>
      <c r="G93" s="47">
        <v>37.42</v>
      </c>
      <c r="H93" s="47"/>
      <c r="I93" s="47">
        <v>227.12</v>
      </c>
      <c r="J93" s="47">
        <f t="shared" si="30"/>
        <v>606.94815606627469</v>
      </c>
      <c r="K93" s="47">
        <v>0</v>
      </c>
    </row>
    <row r="94" spans="2:11" x14ac:dyDescent="0.3">
      <c r="B94" s="7"/>
      <c r="C94" s="24"/>
      <c r="D94" s="8"/>
      <c r="E94" s="7">
        <v>3294</v>
      </c>
      <c r="F94" s="12" t="s">
        <v>124</v>
      </c>
      <c r="G94" s="47">
        <v>4517.1099999999997</v>
      </c>
      <c r="H94" s="47"/>
      <c r="I94" s="47">
        <v>1162.0999999999999</v>
      </c>
      <c r="J94" s="47">
        <f t="shared" si="30"/>
        <v>25.726626095003219</v>
      </c>
      <c r="K94" s="52">
        <v>0</v>
      </c>
    </row>
    <row r="95" spans="2:11" x14ac:dyDescent="0.3">
      <c r="B95" s="7"/>
      <c r="C95" s="24"/>
      <c r="D95" s="8"/>
      <c r="E95" s="7">
        <v>3295</v>
      </c>
      <c r="F95" s="12" t="s">
        <v>125</v>
      </c>
      <c r="G95" s="47">
        <v>3104.3</v>
      </c>
      <c r="H95" s="47"/>
      <c r="I95" s="47">
        <v>4200.33</v>
      </c>
      <c r="J95" s="47">
        <f t="shared" si="30"/>
        <v>135.30683245820313</v>
      </c>
      <c r="K95" s="47">
        <v>0</v>
      </c>
    </row>
    <row r="96" spans="2:11" x14ac:dyDescent="0.3">
      <c r="B96" s="7"/>
      <c r="C96" s="24"/>
      <c r="D96" s="8"/>
      <c r="E96" s="7">
        <v>3296</v>
      </c>
      <c r="F96" s="12" t="s">
        <v>126</v>
      </c>
      <c r="G96" s="47">
        <v>0</v>
      </c>
      <c r="H96" s="47"/>
      <c r="I96" s="57">
        <v>87.5</v>
      </c>
      <c r="J96" s="47">
        <v>0</v>
      </c>
      <c r="K96" s="140">
        <v>0</v>
      </c>
    </row>
    <row r="97" spans="2:11" ht="15" customHeight="1" x14ac:dyDescent="0.3">
      <c r="B97" s="7"/>
      <c r="C97" s="24"/>
      <c r="D97" s="8"/>
      <c r="E97" s="7">
        <v>3299</v>
      </c>
      <c r="F97" s="12" t="s">
        <v>120</v>
      </c>
      <c r="G97" s="47">
        <v>167.61</v>
      </c>
      <c r="H97" s="47"/>
      <c r="I97" s="57">
        <v>68.78</v>
      </c>
      <c r="J97" s="47">
        <f t="shared" si="30"/>
        <v>41.035737724479446</v>
      </c>
      <c r="K97" s="140">
        <v>0</v>
      </c>
    </row>
    <row r="98" spans="2:11" x14ac:dyDescent="0.3">
      <c r="B98" s="7"/>
      <c r="C98" s="7">
        <v>34</v>
      </c>
      <c r="D98" s="8"/>
      <c r="E98" s="7"/>
      <c r="F98" s="12" t="s">
        <v>127</v>
      </c>
      <c r="G98" s="47">
        <f>G99</f>
        <v>1731.78</v>
      </c>
      <c r="H98" s="47">
        <f>H99</f>
        <v>5000</v>
      </c>
      <c r="I98" s="47">
        <f t="shared" ref="I98" si="31">I99</f>
        <v>2362.41</v>
      </c>
      <c r="J98" s="47">
        <f t="shared" si="30"/>
        <v>136.4151335619998</v>
      </c>
      <c r="K98" s="47">
        <f t="shared" si="23"/>
        <v>47.248199999999997</v>
      </c>
    </row>
    <row r="99" spans="2:11" ht="15.6" customHeight="1" x14ac:dyDescent="0.3">
      <c r="B99" s="7"/>
      <c r="C99" s="24"/>
      <c r="D99" s="8">
        <v>343</v>
      </c>
      <c r="E99" s="7"/>
      <c r="F99" s="12" t="s">
        <v>128</v>
      </c>
      <c r="G99" s="47">
        <f>SUM(G100:G102)</f>
        <v>1731.78</v>
      </c>
      <c r="H99" s="47">
        <v>5000</v>
      </c>
      <c r="I99" s="57">
        <f>SUM(I100:I102)</f>
        <v>2362.41</v>
      </c>
      <c r="J99" s="47">
        <f t="shared" si="30"/>
        <v>136.4151335619998</v>
      </c>
      <c r="K99" s="47">
        <f t="shared" si="23"/>
        <v>47.248199999999997</v>
      </c>
    </row>
    <row r="100" spans="2:11" x14ac:dyDescent="0.3">
      <c r="B100" s="7"/>
      <c r="C100" s="24"/>
      <c r="D100" s="8"/>
      <c r="E100" s="7">
        <v>3431</v>
      </c>
      <c r="F100" s="12" t="s">
        <v>129</v>
      </c>
      <c r="G100" s="47">
        <v>1642.29</v>
      </c>
      <c r="H100" s="47"/>
      <c r="I100" s="57">
        <v>2222.27</v>
      </c>
      <c r="J100" s="47">
        <f t="shared" si="30"/>
        <v>135.31532189808132</v>
      </c>
      <c r="K100" s="47">
        <v>0</v>
      </c>
    </row>
    <row r="101" spans="2:11" x14ac:dyDescent="0.3">
      <c r="B101" s="7"/>
      <c r="C101" s="24"/>
      <c r="D101" s="8"/>
      <c r="E101" s="7">
        <v>3432</v>
      </c>
      <c r="F101" s="49" t="s">
        <v>130</v>
      </c>
      <c r="G101" s="47">
        <v>0</v>
      </c>
      <c r="H101" s="47"/>
      <c r="I101" s="57">
        <v>0</v>
      </c>
      <c r="J101" s="47">
        <v>0</v>
      </c>
      <c r="K101" s="47">
        <v>0</v>
      </c>
    </row>
    <row r="102" spans="2:11" x14ac:dyDescent="0.3">
      <c r="B102" s="7"/>
      <c r="C102" s="24"/>
      <c r="D102" s="8"/>
      <c r="E102" s="7">
        <v>3433</v>
      </c>
      <c r="F102" s="49" t="s">
        <v>131</v>
      </c>
      <c r="G102" s="47">
        <v>89.49</v>
      </c>
      <c r="H102" s="47"/>
      <c r="I102" s="47">
        <v>140.13999999999999</v>
      </c>
      <c r="J102" s="47">
        <f t="shared" si="30"/>
        <v>156.59850262599173</v>
      </c>
      <c r="K102" s="47">
        <v>0</v>
      </c>
    </row>
    <row r="103" spans="2:11" x14ac:dyDescent="0.3">
      <c r="B103" s="7"/>
      <c r="C103" s="7">
        <v>36</v>
      </c>
      <c r="D103" s="8"/>
      <c r="E103" s="7"/>
      <c r="F103" s="49" t="s">
        <v>218</v>
      </c>
      <c r="G103" s="47">
        <v>1444.79</v>
      </c>
      <c r="H103" s="47"/>
      <c r="I103" s="57">
        <v>0</v>
      </c>
      <c r="J103" s="47">
        <f t="shared" si="30"/>
        <v>0</v>
      </c>
      <c r="K103" s="47">
        <v>0</v>
      </c>
    </row>
    <row r="104" spans="2:11" x14ac:dyDescent="0.3">
      <c r="B104" s="7"/>
      <c r="C104" s="24"/>
      <c r="D104" s="8">
        <v>363</v>
      </c>
      <c r="E104" s="7"/>
      <c r="F104" s="49" t="s">
        <v>224</v>
      </c>
      <c r="G104" s="47">
        <v>1444.79</v>
      </c>
      <c r="H104" s="47"/>
      <c r="I104" s="47">
        <v>0</v>
      </c>
      <c r="J104" s="47">
        <f t="shared" si="30"/>
        <v>0</v>
      </c>
      <c r="K104" s="47">
        <v>0</v>
      </c>
    </row>
    <row r="105" spans="2:11" ht="26.4" x14ac:dyDescent="0.3">
      <c r="B105" s="7"/>
      <c r="C105" s="24"/>
      <c r="D105" s="8"/>
      <c r="E105" s="7">
        <v>3636</v>
      </c>
      <c r="F105" s="49" t="s">
        <v>225</v>
      </c>
      <c r="G105" s="47">
        <v>1444.79</v>
      </c>
      <c r="H105" s="47"/>
      <c r="I105" s="47">
        <v>0</v>
      </c>
      <c r="J105" s="47">
        <f t="shared" si="30"/>
        <v>0</v>
      </c>
      <c r="K105" s="52">
        <v>0</v>
      </c>
    </row>
    <row r="106" spans="2:11" s="137" customFormat="1" x14ac:dyDescent="0.3">
      <c r="B106" s="9">
        <v>4</v>
      </c>
      <c r="C106" s="10"/>
      <c r="D106" s="10"/>
      <c r="E106" s="10"/>
      <c r="F106" s="22" t="s">
        <v>6</v>
      </c>
      <c r="G106" s="47">
        <f>G107+G119</f>
        <v>5293.83</v>
      </c>
      <c r="H106" s="47">
        <f t="shared" ref="H106:I106" si="32">H107+H119</f>
        <v>228921</v>
      </c>
      <c r="I106" s="47">
        <f t="shared" si="32"/>
        <v>47009.2</v>
      </c>
      <c r="J106" s="47">
        <f t="shared" si="30"/>
        <v>887.99980354488139</v>
      </c>
      <c r="K106" s="47">
        <f t="shared" si="23"/>
        <v>20.535119102223039</v>
      </c>
    </row>
    <row r="107" spans="2:11" x14ac:dyDescent="0.3">
      <c r="B107" s="11"/>
      <c r="C107" s="11">
        <v>42</v>
      </c>
      <c r="D107" s="11"/>
      <c r="E107" s="11"/>
      <c r="F107" s="23" t="s">
        <v>132</v>
      </c>
      <c r="G107" s="47">
        <f>G108+G110+G117</f>
        <v>5293.83</v>
      </c>
      <c r="H107" s="47">
        <f t="shared" ref="H107:I107" si="33">H108+H110+H117</f>
        <v>46500</v>
      </c>
      <c r="I107" s="47">
        <f t="shared" si="33"/>
        <v>26915.32</v>
      </c>
      <c r="J107" s="47">
        <f t="shared" si="30"/>
        <v>508.42811348305486</v>
      </c>
      <c r="K107" s="52">
        <f t="shared" si="23"/>
        <v>57.882408602150534</v>
      </c>
    </row>
    <row r="108" spans="2:11" x14ac:dyDescent="0.3">
      <c r="B108" s="11"/>
      <c r="C108" s="11"/>
      <c r="D108" s="7">
        <v>421</v>
      </c>
      <c r="E108" s="7"/>
      <c r="F108" s="12" t="s">
        <v>133</v>
      </c>
      <c r="G108" s="47">
        <f>SUM(G109)</f>
        <v>0</v>
      </c>
      <c r="H108" s="47">
        <f t="shared" ref="H108:I108" si="34">SUM(H109)</f>
        <v>0</v>
      </c>
      <c r="I108" s="47">
        <f t="shared" si="34"/>
        <v>0</v>
      </c>
      <c r="J108" s="47">
        <v>0</v>
      </c>
      <c r="K108" s="47">
        <v>0</v>
      </c>
    </row>
    <row r="109" spans="2:11" x14ac:dyDescent="0.3">
      <c r="B109" s="11"/>
      <c r="C109" s="11"/>
      <c r="D109" s="7"/>
      <c r="E109" s="7">
        <v>4212</v>
      </c>
      <c r="F109" s="12" t="s">
        <v>134</v>
      </c>
      <c r="G109" s="47">
        <v>0</v>
      </c>
      <c r="H109" s="5"/>
      <c r="I109" s="57">
        <v>0</v>
      </c>
      <c r="J109" s="47">
        <v>0</v>
      </c>
      <c r="K109" s="140">
        <v>0</v>
      </c>
    </row>
    <row r="110" spans="2:11" x14ac:dyDescent="0.3">
      <c r="B110" s="11"/>
      <c r="C110" s="11"/>
      <c r="D110" s="7">
        <v>422</v>
      </c>
      <c r="E110" s="7"/>
      <c r="F110" s="12" t="s">
        <v>135</v>
      </c>
      <c r="G110" s="47">
        <f>SUM(G111,G112,G113,G114,G115,G116)</f>
        <v>5293.83</v>
      </c>
      <c r="H110" s="47">
        <v>27000</v>
      </c>
      <c r="I110" s="57">
        <f t="shared" ref="I110" si="35">SUM(I111,I112,I113,I114,I115,I116)</f>
        <v>8565.69</v>
      </c>
      <c r="J110" s="47">
        <f t="shared" si="30"/>
        <v>161.80515808025569</v>
      </c>
      <c r="K110" s="140">
        <f t="shared" si="23"/>
        <v>31.724777777777781</v>
      </c>
    </row>
    <row r="111" spans="2:11" x14ac:dyDescent="0.3">
      <c r="B111" s="11"/>
      <c r="C111" s="11"/>
      <c r="D111" s="7"/>
      <c r="E111" s="7">
        <v>4221</v>
      </c>
      <c r="F111" s="12" t="s">
        <v>136</v>
      </c>
      <c r="G111" s="47">
        <v>1197</v>
      </c>
      <c r="H111" s="5"/>
      <c r="I111" s="47">
        <v>879.81</v>
      </c>
      <c r="J111" s="47">
        <f t="shared" si="30"/>
        <v>73.501253132832076</v>
      </c>
      <c r="K111" s="47">
        <v>0</v>
      </c>
    </row>
    <row r="112" spans="2:11" x14ac:dyDescent="0.3">
      <c r="B112" s="11"/>
      <c r="C112" s="11"/>
      <c r="D112" s="7"/>
      <c r="E112" s="7">
        <v>4222</v>
      </c>
      <c r="F112" s="12" t="s">
        <v>137</v>
      </c>
      <c r="G112" s="47">
        <v>0</v>
      </c>
      <c r="H112" s="5"/>
      <c r="I112" s="57">
        <v>17.989999999999998</v>
      </c>
      <c r="J112" s="47">
        <v>0</v>
      </c>
      <c r="K112" s="47">
        <v>0</v>
      </c>
    </row>
    <row r="113" spans="2:11" x14ac:dyDescent="0.3">
      <c r="B113" s="11"/>
      <c r="C113" s="11"/>
      <c r="D113" s="7"/>
      <c r="E113" s="7">
        <v>4223</v>
      </c>
      <c r="F113" s="12" t="s">
        <v>138</v>
      </c>
      <c r="G113" s="47">
        <v>0</v>
      </c>
      <c r="H113" s="5"/>
      <c r="I113" s="57">
        <v>0</v>
      </c>
      <c r="J113" s="47">
        <v>0</v>
      </c>
      <c r="K113" s="47">
        <v>0</v>
      </c>
    </row>
    <row r="114" spans="2:11" x14ac:dyDescent="0.3">
      <c r="B114" s="11"/>
      <c r="C114" s="11"/>
      <c r="D114" s="7"/>
      <c r="E114" s="7">
        <v>4224</v>
      </c>
      <c r="F114" s="12" t="s">
        <v>139</v>
      </c>
      <c r="G114" s="47">
        <v>4096.83</v>
      </c>
      <c r="H114" s="5"/>
      <c r="I114" s="57">
        <v>7513.89</v>
      </c>
      <c r="J114" s="47">
        <f t="shared" si="30"/>
        <v>183.40741500135471</v>
      </c>
      <c r="K114" s="47">
        <v>0</v>
      </c>
    </row>
    <row r="115" spans="2:11" x14ac:dyDescent="0.3">
      <c r="B115" s="11"/>
      <c r="C115" s="11"/>
      <c r="D115" s="7"/>
      <c r="E115" s="7">
        <v>4225</v>
      </c>
      <c r="F115" s="12" t="s">
        <v>140</v>
      </c>
      <c r="G115" s="47">
        <v>0</v>
      </c>
      <c r="H115" s="5"/>
      <c r="I115" s="47">
        <v>154</v>
      </c>
      <c r="J115" s="47">
        <v>0</v>
      </c>
      <c r="K115" s="47">
        <v>0</v>
      </c>
    </row>
    <row r="116" spans="2:11" x14ac:dyDescent="0.3">
      <c r="B116" s="11"/>
      <c r="C116" s="11"/>
      <c r="D116" s="7"/>
      <c r="E116" s="7">
        <v>4227</v>
      </c>
      <c r="F116" s="12" t="s">
        <v>141</v>
      </c>
      <c r="G116" s="47">
        <v>0</v>
      </c>
      <c r="H116" s="5"/>
      <c r="I116" s="57">
        <v>0</v>
      </c>
      <c r="J116" s="47">
        <v>0</v>
      </c>
      <c r="K116" s="47">
        <v>0</v>
      </c>
    </row>
    <row r="117" spans="2:11" x14ac:dyDescent="0.3">
      <c r="B117" s="11"/>
      <c r="C117" s="11"/>
      <c r="D117" s="7">
        <v>423</v>
      </c>
      <c r="E117" s="7"/>
      <c r="F117" s="12" t="s">
        <v>142</v>
      </c>
      <c r="G117" s="47">
        <f>SUM(G118)</f>
        <v>0</v>
      </c>
      <c r="H117" s="47">
        <v>19500</v>
      </c>
      <c r="I117" s="47">
        <f t="shared" ref="I117" si="36">SUM(I118)</f>
        <v>18349.63</v>
      </c>
      <c r="J117" s="47">
        <v>0</v>
      </c>
      <c r="K117" s="47">
        <f t="shared" si="23"/>
        <v>94.100666666666683</v>
      </c>
    </row>
    <row r="118" spans="2:11" x14ac:dyDescent="0.3">
      <c r="B118" s="11"/>
      <c r="C118" s="11"/>
      <c r="D118" s="7"/>
      <c r="E118" s="7">
        <v>4231</v>
      </c>
      <c r="F118" s="12" t="s">
        <v>143</v>
      </c>
      <c r="G118" s="47">
        <v>0</v>
      </c>
      <c r="H118" s="5"/>
      <c r="I118" s="47">
        <v>18349.63</v>
      </c>
      <c r="J118" s="47">
        <v>0</v>
      </c>
      <c r="K118" s="52">
        <v>0</v>
      </c>
    </row>
    <row r="119" spans="2:11" x14ac:dyDescent="0.3">
      <c r="B119" s="11"/>
      <c r="C119" s="11">
        <v>45</v>
      </c>
      <c r="D119" s="7"/>
      <c r="E119" s="7"/>
      <c r="F119" s="12" t="s">
        <v>144</v>
      </c>
      <c r="G119" s="47">
        <f>SUM(G120,G121)</f>
        <v>0</v>
      </c>
      <c r="H119" s="47">
        <f t="shared" ref="H119:I119" si="37">SUM(H120,H121)</f>
        <v>182421</v>
      </c>
      <c r="I119" s="47">
        <f t="shared" si="37"/>
        <v>20093.88</v>
      </c>
      <c r="J119" s="47">
        <v>0</v>
      </c>
      <c r="K119" s="47">
        <f t="shared" si="23"/>
        <v>11.015113391550315</v>
      </c>
    </row>
    <row r="120" spans="2:11" x14ac:dyDescent="0.3">
      <c r="B120" s="11"/>
      <c r="C120" s="11"/>
      <c r="D120" s="7">
        <v>451</v>
      </c>
      <c r="E120" s="7"/>
      <c r="F120" s="12" t="s">
        <v>145</v>
      </c>
      <c r="G120" s="47">
        <v>0</v>
      </c>
      <c r="H120" s="47">
        <v>182421</v>
      </c>
      <c r="I120" s="47">
        <v>20093.88</v>
      </c>
      <c r="J120" s="47">
        <v>0</v>
      </c>
      <c r="K120" s="52">
        <f t="shared" si="23"/>
        <v>11.015113391550315</v>
      </c>
    </row>
    <row r="121" spans="2:11" x14ac:dyDescent="0.3">
      <c r="B121" s="11"/>
      <c r="C121" s="11"/>
      <c r="D121" s="7">
        <v>453</v>
      </c>
      <c r="E121" s="7"/>
      <c r="F121" s="12" t="s">
        <v>146</v>
      </c>
      <c r="G121" s="47">
        <v>0</v>
      </c>
      <c r="H121" s="47"/>
      <c r="I121" s="47">
        <v>0</v>
      </c>
      <c r="J121" s="47">
        <v>0</v>
      </c>
      <c r="K121" s="47">
        <v>0</v>
      </c>
    </row>
    <row r="122" spans="2:11" x14ac:dyDescent="0.3">
      <c r="B122" s="141"/>
      <c r="C122" s="141"/>
      <c r="D122" s="141"/>
      <c r="E122" s="141">
        <v>922</v>
      </c>
      <c r="F122" s="141"/>
      <c r="G122" s="57">
        <f>G10-G53</f>
        <v>-138297.21999999974</v>
      </c>
      <c r="H122" s="57">
        <v>-85996.9</v>
      </c>
      <c r="I122" s="57">
        <f>I10-I53</f>
        <v>-449746.99000000069</v>
      </c>
      <c r="J122" s="47">
        <f t="shared" si="30"/>
        <v>325.20320365080477</v>
      </c>
      <c r="K122" s="140">
        <f t="shared" si="23"/>
        <v>522.980467900588</v>
      </c>
    </row>
    <row r="123" spans="2:11" x14ac:dyDescent="0.3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</row>
    <row r="124" spans="2:11" x14ac:dyDescent="0.3"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</row>
    <row r="125" spans="2:11" ht="15.6" customHeight="1" x14ac:dyDescent="0.3">
      <c r="B125" s="102" t="s">
        <v>202</v>
      </c>
      <c r="C125" s="102"/>
      <c r="D125" s="102"/>
      <c r="E125" s="102"/>
      <c r="F125" s="102"/>
      <c r="G125" s="102"/>
      <c r="H125" s="102"/>
      <c r="I125" s="102"/>
      <c r="J125" s="102"/>
      <c r="K125" s="102"/>
    </row>
    <row r="126" spans="2:11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</row>
    <row r="127" spans="2:11" ht="39.6" customHeight="1" x14ac:dyDescent="0.3">
      <c r="B127" s="114" t="s">
        <v>7</v>
      </c>
      <c r="C127" s="115"/>
      <c r="D127" s="115"/>
      <c r="E127" s="115"/>
      <c r="F127" s="116"/>
      <c r="G127" s="71" t="s">
        <v>201</v>
      </c>
      <c r="H127" s="40" t="s">
        <v>205</v>
      </c>
      <c r="I127" s="71" t="s">
        <v>204</v>
      </c>
      <c r="J127" s="40" t="s">
        <v>17</v>
      </c>
      <c r="K127" s="40" t="s">
        <v>51</v>
      </c>
    </row>
    <row r="128" spans="2:11" x14ac:dyDescent="0.3">
      <c r="B128" s="117">
        <v>1</v>
      </c>
      <c r="C128" s="145"/>
      <c r="D128" s="145"/>
      <c r="E128" s="145"/>
      <c r="F128" s="146"/>
      <c r="G128" s="72">
        <v>2</v>
      </c>
      <c r="H128" s="41">
        <v>4</v>
      </c>
      <c r="I128" s="41">
        <v>5</v>
      </c>
      <c r="J128" s="41" t="s">
        <v>19</v>
      </c>
      <c r="K128" s="41" t="s">
        <v>20</v>
      </c>
    </row>
    <row r="129" spans="2:11" ht="14.4" customHeight="1" x14ac:dyDescent="0.3">
      <c r="B129" s="97" t="s">
        <v>203</v>
      </c>
      <c r="C129" s="99"/>
      <c r="D129" s="99"/>
      <c r="E129" s="99"/>
      <c r="F129" s="100"/>
      <c r="G129" s="70">
        <v>-684608.25</v>
      </c>
      <c r="H129" s="70">
        <v>-684608</v>
      </c>
      <c r="I129" s="70">
        <v>1538.37</v>
      </c>
      <c r="J129" s="19">
        <f t="shared" ref="J129:K129" ca="1" si="38">-J129</f>
        <v>0</v>
      </c>
      <c r="K129" s="19">
        <f t="shared" ca="1" si="38"/>
        <v>0</v>
      </c>
    </row>
  </sheetData>
  <mergeCells count="12">
    <mergeCell ref="B125:K125"/>
    <mergeCell ref="B126:K126"/>
    <mergeCell ref="B127:F127"/>
    <mergeCell ref="B128:F128"/>
    <mergeCell ref="B129:F129"/>
    <mergeCell ref="B8:F8"/>
    <mergeCell ref="B9:F9"/>
    <mergeCell ref="B51:F51"/>
    <mergeCell ref="B52:F52"/>
    <mergeCell ref="B2:K2"/>
    <mergeCell ref="B4:K4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workbookViewId="0">
      <selection activeCell="C21" sqref="C21"/>
    </sheetView>
  </sheetViews>
  <sheetFormatPr defaultRowHeight="14.4" x14ac:dyDescent="0.3"/>
  <cols>
    <col min="2" max="2" width="40.44140625" customWidth="1"/>
    <col min="3" max="5" width="25.33203125" customWidth="1"/>
    <col min="6" max="7" width="15.6640625" customWidth="1"/>
    <col min="8" max="9" width="9.109375" customWidth="1"/>
  </cols>
  <sheetData>
    <row r="1" spans="2:7" ht="17.399999999999999" x14ac:dyDescent="0.3">
      <c r="B1" s="18"/>
      <c r="C1" s="18"/>
      <c r="D1" s="18"/>
      <c r="E1" s="3"/>
      <c r="F1" s="3"/>
      <c r="G1" s="3"/>
    </row>
    <row r="2" spans="2:7" ht="15.75" customHeight="1" x14ac:dyDescent="0.3">
      <c r="B2" s="102" t="s">
        <v>40</v>
      </c>
      <c r="C2" s="102"/>
      <c r="D2" s="102"/>
      <c r="E2" s="102"/>
      <c r="F2" s="102"/>
      <c r="G2" s="102"/>
    </row>
    <row r="3" spans="2:7" ht="17.399999999999999" x14ac:dyDescent="0.3">
      <c r="B3" s="18"/>
      <c r="C3" s="18"/>
      <c r="D3" s="18"/>
      <c r="E3" s="3"/>
      <c r="F3" s="3"/>
      <c r="G3" s="3"/>
    </row>
    <row r="4" spans="2:7" ht="26.4" x14ac:dyDescent="0.3">
      <c r="B4" s="40" t="s">
        <v>7</v>
      </c>
      <c r="C4" s="71" t="s">
        <v>201</v>
      </c>
      <c r="D4" s="40" t="s">
        <v>205</v>
      </c>
      <c r="E4" s="71" t="s">
        <v>204</v>
      </c>
      <c r="F4" s="40" t="s">
        <v>17</v>
      </c>
      <c r="G4" s="40" t="s">
        <v>51</v>
      </c>
    </row>
    <row r="5" spans="2:7" x14ac:dyDescent="0.3">
      <c r="B5" s="40">
        <v>1</v>
      </c>
      <c r="C5" s="40">
        <v>2</v>
      </c>
      <c r="D5" s="40">
        <v>4</v>
      </c>
      <c r="E5" s="40">
        <v>5</v>
      </c>
      <c r="F5" s="40" t="s">
        <v>19</v>
      </c>
      <c r="G5" s="40" t="s">
        <v>20</v>
      </c>
    </row>
    <row r="6" spans="2:7" x14ac:dyDescent="0.3">
      <c r="B6" s="6" t="s">
        <v>39</v>
      </c>
      <c r="C6" s="50">
        <f>C7+C9+C11+C14+C18+C20</f>
        <v>2029672.6800000002</v>
      </c>
      <c r="D6" s="50">
        <f>D7+D9+D11+D14+D18+D20</f>
        <v>5529582</v>
      </c>
      <c r="E6" s="50">
        <f t="shared" ref="E6" si="0">E7+E9+E11+E14+E18+E20</f>
        <v>2141309.9299999997</v>
      </c>
      <c r="F6" s="140">
        <f t="shared" ref="F6:F40" si="1">E6/C6*100</f>
        <v>105.50025879049618</v>
      </c>
      <c r="G6" s="140">
        <f>E6/D6*100</f>
        <v>38.724625658865349</v>
      </c>
    </row>
    <row r="7" spans="2:7" x14ac:dyDescent="0.3">
      <c r="B7" s="6" t="s">
        <v>37</v>
      </c>
      <c r="C7" s="47">
        <f>C8</f>
        <v>0</v>
      </c>
      <c r="D7" s="47">
        <f t="shared" ref="D7" si="2">D8</f>
        <v>146074</v>
      </c>
      <c r="E7" s="54">
        <f>E8</f>
        <v>11200.08</v>
      </c>
      <c r="F7" s="140">
        <v>0</v>
      </c>
      <c r="G7" s="140">
        <f t="shared" ref="G7:G40" si="3">E7/D7*100</f>
        <v>7.6674014540575319</v>
      </c>
    </row>
    <row r="8" spans="2:7" x14ac:dyDescent="0.3">
      <c r="B8" s="33" t="s">
        <v>36</v>
      </c>
      <c r="C8" s="47">
        <v>0</v>
      </c>
      <c r="D8" s="47">
        <v>146074</v>
      </c>
      <c r="E8" s="52">
        <v>11200.08</v>
      </c>
      <c r="F8" s="140">
        <v>0</v>
      </c>
      <c r="G8" s="140">
        <f t="shared" si="3"/>
        <v>7.6674014540575319</v>
      </c>
    </row>
    <row r="9" spans="2:7" x14ac:dyDescent="0.3">
      <c r="B9" s="6" t="s">
        <v>32</v>
      </c>
      <c r="C9" s="47">
        <f>C10</f>
        <v>804596.25</v>
      </c>
      <c r="D9" s="47">
        <f t="shared" ref="D9:E9" si="4">D10</f>
        <v>2745508</v>
      </c>
      <c r="E9" s="47">
        <f t="shared" si="4"/>
        <v>723175.88</v>
      </c>
      <c r="F9" s="140">
        <f t="shared" si="1"/>
        <v>89.880592906069339</v>
      </c>
      <c r="G9" s="140">
        <f t="shared" si="3"/>
        <v>26.340330459791051</v>
      </c>
    </row>
    <row r="10" spans="2:7" x14ac:dyDescent="0.3">
      <c r="B10" s="31" t="s">
        <v>151</v>
      </c>
      <c r="C10" s="47">
        <v>804596.25</v>
      </c>
      <c r="D10" s="47">
        <v>2745508</v>
      </c>
      <c r="E10" s="52">
        <v>723175.88</v>
      </c>
      <c r="F10" s="140">
        <f t="shared" si="1"/>
        <v>89.880592906069339</v>
      </c>
      <c r="G10" s="140">
        <f t="shared" si="3"/>
        <v>26.340330459791051</v>
      </c>
    </row>
    <row r="11" spans="2:7" x14ac:dyDescent="0.3">
      <c r="B11" s="6" t="s">
        <v>152</v>
      </c>
      <c r="C11" s="47">
        <f>C12+C13</f>
        <v>1178151.9500000002</v>
      </c>
      <c r="D11" s="47">
        <f t="shared" ref="D11:E11" si="5">D12+D13</f>
        <v>2513000</v>
      </c>
      <c r="E11" s="47">
        <f t="shared" si="5"/>
        <v>1374134.01</v>
      </c>
      <c r="F11" s="140">
        <f t="shared" si="1"/>
        <v>116.634701491603</v>
      </c>
      <c r="G11" s="140">
        <f t="shared" si="3"/>
        <v>54.681019100676487</v>
      </c>
    </row>
    <row r="12" spans="2:7" x14ac:dyDescent="0.3">
      <c r="B12" s="13" t="s">
        <v>153</v>
      </c>
      <c r="C12" s="57">
        <v>1174637.5900000001</v>
      </c>
      <c r="D12" s="47">
        <v>2485000</v>
      </c>
      <c r="E12" s="140">
        <v>1357882.59</v>
      </c>
      <c r="F12" s="140">
        <f t="shared" si="1"/>
        <v>115.60013076033093</v>
      </c>
      <c r="G12" s="140">
        <f t="shared" si="3"/>
        <v>54.64316257545272</v>
      </c>
    </row>
    <row r="13" spans="2:7" x14ac:dyDescent="0.3">
      <c r="B13" s="13" t="s">
        <v>154</v>
      </c>
      <c r="C13" s="57">
        <v>3514.36</v>
      </c>
      <c r="D13" s="47">
        <v>28000</v>
      </c>
      <c r="E13" s="140">
        <v>16251.42</v>
      </c>
      <c r="F13" s="140">
        <f t="shared" si="1"/>
        <v>462.42900556573596</v>
      </c>
      <c r="G13" s="140">
        <f t="shared" si="3"/>
        <v>58.040785714285711</v>
      </c>
    </row>
    <row r="14" spans="2:7" x14ac:dyDescent="0.3">
      <c r="B14" s="55" t="s">
        <v>155</v>
      </c>
      <c r="C14" s="47">
        <f>SUM(C15+C16+C17)</f>
        <v>46924.480000000003</v>
      </c>
      <c r="D14" s="47">
        <f>SUM(D15+D16+D17)</f>
        <v>122000</v>
      </c>
      <c r="E14" s="47">
        <f>SUM(E15+E16+E17)</f>
        <v>19640.39</v>
      </c>
      <c r="F14" s="140">
        <f t="shared" si="1"/>
        <v>41.855317309856169</v>
      </c>
      <c r="G14" s="140">
        <f t="shared" si="3"/>
        <v>16.098680327868852</v>
      </c>
    </row>
    <row r="15" spans="2:7" x14ac:dyDescent="0.3">
      <c r="B15" s="55" t="s">
        <v>210</v>
      </c>
      <c r="C15" s="57">
        <v>0</v>
      </c>
      <c r="D15" s="47">
        <v>0</v>
      </c>
      <c r="E15" s="47">
        <v>0</v>
      </c>
      <c r="F15" s="140">
        <v>0</v>
      </c>
      <c r="G15" s="140">
        <v>0</v>
      </c>
    </row>
    <row r="16" spans="2:7" x14ac:dyDescent="0.3">
      <c r="B16" s="13" t="s">
        <v>156</v>
      </c>
      <c r="C16" s="57">
        <v>46924.480000000003</v>
      </c>
      <c r="D16" s="47">
        <v>122000</v>
      </c>
      <c r="E16" s="47">
        <v>0</v>
      </c>
      <c r="F16" s="140">
        <f t="shared" si="1"/>
        <v>0</v>
      </c>
      <c r="G16" s="140">
        <f t="shared" si="3"/>
        <v>0</v>
      </c>
    </row>
    <row r="17" spans="2:7" x14ac:dyDescent="0.3">
      <c r="B17" s="13" t="s">
        <v>157</v>
      </c>
      <c r="C17" s="57">
        <v>0</v>
      </c>
      <c r="D17" s="47">
        <v>0</v>
      </c>
      <c r="E17" s="47">
        <v>19640.39</v>
      </c>
      <c r="F17" s="140">
        <v>0</v>
      </c>
      <c r="G17" s="140">
        <v>0</v>
      </c>
    </row>
    <row r="18" spans="2:7" x14ac:dyDescent="0.3">
      <c r="B18" s="56" t="s">
        <v>158</v>
      </c>
      <c r="C18" s="47">
        <f>C19</f>
        <v>0</v>
      </c>
      <c r="D18" s="47">
        <f t="shared" ref="D18:E18" si="6">D19</f>
        <v>500</v>
      </c>
      <c r="E18" s="47">
        <f t="shared" si="6"/>
        <v>0</v>
      </c>
      <c r="F18" s="140">
        <v>0</v>
      </c>
      <c r="G18" s="140">
        <f t="shared" si="3"/>
        <v>0</v>
      </c>
    </row>
    <row r="19" spans="2:7" x14ac:dyDescent="0.3">
      <c r="B19" s="13" t="s">
        <v>159</v>
      </c>
      <c r="C19" s="57">
        <v>0</v>
      </c>
      <c r="D19" s="47">
        <v>500</v>
      </c>
      <c r="E19" s="47">
        <v>0</v>
      </c>
      <c r="F19" s="140">
        <v>0</v>
      </c>
      <c r="G19" s="140">
        <f t="shared" si="3"/>
        <v>0</v>
      </c>
    </row>
    <row r="20" spans="2:7" x14ac:dyDescent="0.3">
      <c r="B20" s="9" t="s">
        <v>160</v>
      </c>
      <c r="C20" s="47">
        <f>C21</f>
        <v>0</v>
      </c>
      <c r="D20" s="47">
        <f>D21</f>
        <v>2500</v>
      </c>
      <c r="E20" s="47">
        <f t="shared" ref="E20" si="7">E21</f>
        <v>13159.57</v>
      </c>
      <c r="F20" s="140">
        <v>0</v>
      </c>
      <c r="G20" s="140">
        <f t="shared" si="3"/>
        <v>526.38279999999997</v>
      </c>
    </row>
    <row r="21" spans="2:7" ht="26.4" x14ac:dyDescent="0.3">
      <c r="B21" s="13" t="s">
        <v>161</v>
      </c>
      <c r="C21" s="47">
        <v>0</v>
      </c>
      <c r="D21" s="47">
        <v>2500</v>
      </c>
      <c r="E21" s="47">
        <v>13159.57</v>
      </c>
      <c r="F21" s="140">
        <v>0</v>
      </c>
      <c r="G21" s="140">
        <f t="shared" si="3"/>
        <v>526.38279999999997</v>
      </c>
    </row>
    <row r="22" spans="2:7" ht="15.75" customHeight="1" x14ac:dyDescent="0.3">
      <c r="B22" s="6" t="s">
        <v>38</v>
      </c>
      <c r="C22" s="50">
        <f>C23+C25+C27+C31+C35+C37</f>
        <v>2167970.9</v>
      </c>
      <c r="D22" s="50">
        <f>D23+D25+D27+D31+D35+D37</f>
        <v>4844974</v>
      </c>
      <c r="E22" s="50">
        <f>E23+E25+E27+E31+E35+E37</f>
        <v>2591136.8599999994</v>
      </c>
      <c r="F22" s="140">
        <f t="shared" si="1"/>
        <v>119.51898708603512</v>
      </c>
      <c r="G22" s="140">
        <f t="shared" si="3"/>
        <v>53.480923943038697</v>
      </c>
    </row>
    <row r="23" spans="2:7" ht="15.75" customHeight="1" x14ac:dyDescent="0.3">
      <c r="B23" s="6" t="s">
        <v>37</v>
      </c>
      <c r="C23" s="47">
        <f>C24</f>
        <v>0</v>
      </c>
      <c r="D23" s="47">
        <f t="shared" ref="D23:E23" si="8">D24</f>
        <v>146074</v>
      </c>
      <c r="E23" s="47">
        <f t="shared" si="8"/>
        <v>11200.08</v>
      </c>
      <c r="F23" s="140">
        <v>0</v>
      </c>
      <c r="G23" s="140">
        <f t="shared" si="3"/>
        <v>7.6674014540575319</v>
      </c>
    </row>
    <row r="24" spans="2:7" x14ac:dyDescent="0.3">
      <c r="B24" s="33" t="s">
        <v>36</v>
      </c>
      <c r="C24" s="57">
        <v>0</v>
      </c>
      <c r="D24" s="47">
        <v>146074</v>
      </c>
      <c r="E24" s="52">
        <v>11200.08</v>
      </c>
      <c r="F24" s="140">
        <v>0</v>
      </c>
      <c r="G24" s="140">
        <f t="shared" si="3"/>
        <v>7.6674014540575319</v>
      </c>
    </row>
    <row r="25" spans="2:7" x14ac:dyDescent="0.3">
      <c r="B25" s="22" t="s">
        <v>32</v>
      </c>
      <c r="C25" s="47">
        <v>842950.14</v>
      </c>
      <c r="D25" s="47">
        <f t="shared" ref="D25:E25" si="9">D26</f>
        <v>2060900</v>
      </c>
      <c r="E25" s="47">
        <f t="shared" si="9"/>
        <v>723175.88</v>
      </c>
      <c r="F25" s="140">
        <f t="shared" si="1"/>
        <v>85.791062327838276</v>
      </c>
      <c r="G25" s="140">
        <f t="shared" si="3"/>
        <v>35.090294531515362</v>
      </c>
    </row>
    <row r="26" spans="2:7" x14ac:dyDescent="0.3">
      <c r="B26" s="8" t="s">
        <v>162</v>
      </c>
      <c r="C26" s="57">
        <v>842950.14</v>
      </c>
      <c r="D26" s="47">
        <v>2060900</v>
      </c>
      <c r="E26" s="52">
        <v>723175.88</v>
      </c>
      <c r="F26" s="140">
        <f t="shared" si="1"/>
        <v>85.791062327838276</v>
      </c>
      <c r="G26" s="140">
        <f t="shared" si="3"/>
        <v>35.090294531515362</v>
      </c>
    </row>
    <row r="27" spans="2:7" x14ac:dyDescent="0.3">
      <c r="B27" s="9" t="s">
        <v>152</v>
      </c>
      <c r="C27" s="47">
        <f>C28+C29+C30</f>
        <v>1322704.26</v>
      </c>
      <c r="D27" s="47">
        <f t="shared" ref="D27:E27" si="10">D28+D29+D30</f>
        <v>2513000</v>
      </c>
      <c r="E27" s="47">
        <f t="shared" si="10"/>
        <v>1803867.0599999998</v>
      </c>
      <c r="F27" s="140">
        <f t="shared" si="1"/>
        <v>136.37720196047451</v>
      </c>
      <c r="G27" s="140">
        <f t="shared" si="3"/>
        <v>71.781419021090315</v>
      </c>
    </row>
    <row r="28" spans="2:7" x14ac:dyDescent="0.3">
      <c r="B28" s="8" t="s">
        <v>163</v>
      </c>
      <c r="C28" s="57">
        <v>0</v>
      </c>
      <c r="D28" s="47">
        <v>0</v>
      </c>
      <c r="E28" s="52">
        <v>0</v>
      </c>
      <c r="F28" s="140">
        <v>0</v>
      </c>
      <c r="G28" s="140">
        <v>0</v>
      </c>
    </row>
    <row r="29" spans="2:7" x14ac:dyDescent="0.3">
      <c r="B29" s="8" t="s">
        <v>164</v>
      </c>
      <c r="C29" s="57">
        <v>1319189.8999999999</v>
      </c>
      <c r="D29" s="47">
        <v>2485000</v>
      </c>
      <c r="E29" s="52">
        <v>1787615.64</v>
      </c>
      <c r="F29" s="140">
        <f t="shared" si="1"/>
        <v>135.50859053726836</v>
      </c>
      <c r="G29" s="140">
        <f t="shared" si="3"/>
        <v>71.936243058350087</v>
      </c>
    </row>
    <row r="30" spans="2:7" ht="15" customHeight="1" x14ac:dyDescent="0.3">
      <c r="B30" s="8" t="s">
        <v>154</v>
      </c>
      <c r="C30" s="57">
        <v>3514.36</v>
      </c>
      <c r="D30" s="47">
        <v>28000</v>
      </c>
      <c r="E30" s="52">
        <v>16251.42</v>
      </c>
      <c r="F30" s="140">
        <f t="shared" si="1"/>
        <v>462.42900556573596</v>
      </c>
      <c r="G30" s="140">
        <f t="shared" si="3"/>
        <v>58.040785714285711</v>
      </c>
    </row>
    <row r="31" spans="2:7" x14ac:dyDescent="0.3">
      <c r="B31" s="9" t="s">
        <v>155</v>
      </c>
      <c r="C31" s="47">
        <f>SUM(C32:C34)</f>
        <v>2316.5</v>
      </c>
      <c r="D31" s="47">
        <f>SUM(D32:D34)</f>
        <v>122000</v>
      </c>
      <c r="E31" s="47">
        <f>SUM(E32:E34)</f>
        <v>39734.270000000004</v>
      </c>
      <c r="F31" s="140">
        <f t="shared" si="1"/>
        <v>1715.2717461687892</v>
      </c>
      <c r="G31" s="140">
        <f t="shared" si="3"/>
        <v>32.569073770491805</v>
      </c>
    </row>
    <row r="32" spans="2:7" x14ac:dyDescent="0.3">
      <c r="B32" s="9" t="s">
        <v>211</v>
      </c>
      <c r="C32" s="57">
        <v>0</v>
      </c>
      <c r="D32" s="47">
        <v>0</v>
      </c>
      <c r="E32" s="47">
        <v>0</v>
      </c>
      <c r="F32" s="140">
        <v>0</v>
      </c>
      <c r="G32" s="140">
        <v>0</v>
      </c>
    </row>
    <row r="33" spans="2:7" x14ac:dyDescent="0.3">
      <c r="B33" s="34" t="s">
        <v>156</v>
      </c>
      <c r="C33" s="57">
        <v>2316.5</v>
      </c>
      <c r="D33" s="47">
        <v>122000</v>
      </c>
      <c r="E33" s="47">
        <v>20093.88</v>
      </c>
      <c r="F33" s="140">
        <f t="shared" si="1"/>
        <v>867.42413123246286</v>
      </c>
      <c r="G33" s="140">
        <f t="shared" si="3"/>
        <v>16.470393442622953</v>
      </c>
    </row>
    <row r="34" spans="2:7" x14ac:dyDescent="0.3">
      <c r="B34" s="13" t="s">
        <v>157</v>
      </c>
      <c r="C34" s="57">
        <v>0</v>
      </c>
      <c r="D34" s="47">
        <v>0</v>
      </c>
      <c r="E34" s="52">
        <v>19640.39</v>
      </c>
      <c r="F34" s="140">
        <v>0</v>
      </c>
      <c r="G34" s="140">
        <v>0</v>
      </c>
    </row>
    <row r="35" spans="2:7" x14ac:dyDescent="0.3">
      <c r="B35" s="56" t="s">
        <v>158</v>
      </c>
      <c r="C35" s="47">
        <f>C36</f>
        <v>0</v>
      </c>
      <c r="D35" s="47">
        <f t="shared" ref="D35:E35" si="11">D36</f>
        <v>500</v>
      </c>
      <c r="E35" s="47">
        <f t="shared" si="11"/>
        <v>0</v>
      </c>
      <c r="F35" s="140">
        <v>0</v>
      </c>
      <c r="G35" s="140">
        <f t="shared" si="3"/>
        <v>0</v>
      </c>
    </row>
    <row r="36" spans="2:7" x14ac:dyDescent="0.3">
      <c r="B36" s="13" t="s">
        <v>159</v>
      </c>
      <c r="C36" s="57">
        <v>0</v>
      </c>
      <c r="D36" s="47">
        <v>500</v>
      </c>
      <c r="E36" s="52">
        <v>0</v>
      </c>
      <c r="F36" s="140">
        <v>0</v>
      </c>
      <c r="G36" s="140">
        <f t="shared" si="3"/>
        <v>0</v>
      </c>
    </row>
    <row r="37" spans="2:7" x14ac:dyDescent="0.3">
      <c r="B37" s="9" t="s">
        <v>160</v>
      </c>
      <c r="C37" s="47">
        <f>C38</f>
        <v>0</v>
      </c>
      <c r="D37" s="47">
        <f t="shared" ref="D37:E37" si="12">D38</f>
        <v>2500</v>
      </c>
      <c r="E37" s="47">
        <f t="shared" si="12"/>
        <v>13159.57</v>
      </c>
      <c r="F37" s="140">
        <v>0</v>
      </c>
      <c r="G37" s="140">
        <f t="shared" si="3"/>
        <v>526.38279999999997</v>
      </c>
    </row>
    <row r="38" spans="2:7" ht="26.4" x14ac:dyDescent="0.3">
      <c r="B38" s="13" t="s">
        <v>161</v>
      </c>
      <c r="C38" s="57">
        <v>0</v>
      </c>
      <c r="D38" s="47">
        <v>2500</v>
      </c>
      <c r="E38" s="52">
        <v>13159.57</v>
      </c>
      <c r="F38" s="140">
        <v>0</v>
      </c>
      <c r="G38" s="140">
        <f t="shared" si="3"/>
        <v>526.38279999999997</v>
      </c>
    </row>
    <row r="39" spans="2:7" x14ac:dyDescent="0.3">
      <c r="B39" s="147" t="s">
        <v>165</v>
      </c>
      <c r="C39" s="50">
        <f>C6-C22</f>
        <v>-138298.21999999974</v>
      </c>
      <c r="D39" s="50">
        <f>D6-D22</f>
        <v>684608</v>
      </c>
      <c r="E39" s="148">
        <f>E6-E22</f>
        <v>-449826.9299999997</v>
      </c>
      <c r="F39" s="140">
        <f t="shared" si="1"/>
        <v>325.25865481132047</v>
      </c>
      <c r="G39" s="140">
        <v>0</v>
      </c>
    </row>
    <row r="40" spans="2:7" x14ac:dyDescent="0.3">
      <c r="B40" s="147" t="s">
        <v>166</v>
      </c>
      <c r="C40" s="140"/>
      <c r="D40" s="141"/>
      <c r="E40" s="52"/>
      <c r="F40" s="140">
        <v>0</v>
      </c>
      <c r="G40" s="140">
        <v>0</v>
      </c>
    </row>
    <row r="41" spans="2:7" x14ac:dyDescent="0.3">
      <c r="B41" s="142"/>
      <c r="C41" s="142"/>
      <c r="D41" s="142"/>
      <c r="E41" s="142"/>
      <c r="F41" s="142"/>
      <c r="G41" s="142"/>
    </row>
    <row r="42" spans="2:7" x14ac:dyDescent="0.3">
      <c r="B42" s="142"/>
      <c r="C42" s="142"/>
      <c r="D42" s="142"/>
      <c r="E42" s="142"/>
      <c r="F42" s="142"/>
      <c r="G42" s="142"/>
    </row>
    <row r="43" spans="2:7" x14ac:dyDescent="0.3">
      <c r="B43" s="142"/>
      <c r="C43" s="142"/>
      <c r="D43" s="142"/>
      <c r="E43" s="142"/>
      <c r="F43" s="142"/>
      <c r="G43" s="142"/>
    </row>
    <row r="44" spans="2:7" x14ac:dyDescent="0.3">
      <c r="B44" s="142"/>
      <c r="C44" s="149" t="s">
        <v>202</v>
      </c>
      <c r="D44" s="149"/>
      <c r="E44" s="149"/>
      <c r="F44" s="142"/>
      <c r="G44" s="142"/>
    </row>
    <row r="45" spans="2:7" x14ac:dyDescent="0.3">
      <c r="B45" s="142"/>
      <c r="C45" s="142"/>
      <c r="D45" s="142"/>
      <c r="E45" s="142"/>
      <c r="F45" s="142"/>
      <c r="G45" s="142"/>
    </row>
    <row r="46" spans="2:7" ht="26.4" x14ac:dyDescent="0.3">
      <c r="B46" s="40" t="s">
        <v>7</v>
      </c>
      <c r="C46" s="71" t="s">
        <v>201</v>
      </c>
      <c r="D46" s="40" t="s">
        <v>205</v>
      </c>
      <c r="E46" s="71" t="s">
        <v>204</v>
      </c>
      <c r="F46" s="40" t="s">
        <v>17</v>
      </c>
      <c r="G46" s="40" t="s">
        <v>51</v>
      </c>
    </row>
    <row r="47" spans="2:7" x14ac:dyDescent="0.3">
      <c r="B47" s="40">
        <v>1</v>
      </c>
      <c r="C47" s="40">
        <v>2</v>
      </c>
      <c r="D47" s="40">
        <v>4</v>
      </c>
      <c r="E47" s="40">
        <v>5</v>
      </c>
      <c r="F47" s="40" t="s">
        <v>19</v>
      </c>
      <c r="G47" s="40" t="s">
        <v>20</v>
      </c>
    </row>
    <row r="48" spans="2:7" ht="26.4" x14ac:dyDescent="0.3">
      <c r="B48" s="56" t="s">
        <v>203</v>
      </c>
      <c r="C48" s="57">
        <v>-684608.25</v>
      </c>
      <c r="D48" s="150">
        <v>-684608</v>
      </c>
      <c r="E48" s="52">
        <v>1538.37</v>
      </c>
      <c r="F48" s="140">
        <f t="shared" ref="F48" si="13">E48/C48*100</f>
        <v>-0.22470807209816709</v>
      </c>
      <c r="G48" s="140">
        <v>0</v>
      </c>
    </row>
  </sheetData>
  <mergeCells count="2">
    <mergeCell ref="C44:E44"/>
    <mergeCell ref="B2:G2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E25" sqref="E25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8"/>
      <c r="C1" s="18"/>
      <c r="D1" s="18"/>
      <c r="E1" s="3"/>
      <c r="F1" s="3"/>
      <c r="G1" s="3"/>
    </row>
    <row r="2" spans="2:7" ht="15.75" customHeight="1" x14ac:dyDescent="0.3">
      <c r="B2" s="102" t="s">
        <v>49</v>
      </c>
      <c r="C2" s="102"/>
      <c r="D2" s="102"/>
      <c r="E2" s="102"/>
      <c r="F2" s="102"/>
      <c r="G2" s="102"/>
    </row>
    <row r="3" spans="2:7" ht="17.399999999999999" x14ac:dyDescent="0.3">
      <c r="B3" s="18"/>
      <c r="C3" s="18"/>
      <c r="D3" s="18"/>
      <c r="E3" s="3"/>
      <c r="F3" s="3"/>
      <c r="G3" s="3"/>
    </row>
    <row r="4" spans="2:7" ht="26.4" x14ac:dyDescent="0.3">
      <c r="B4" s="40" t="s">
        <v>7</v>
      </c>
      <c r="C4" s="71" t="s">
        <v>201</v>
      </c>
      <c r="D4" s="40" t="s">
        <v>205</v>
      </c>
      <c r="E4" s="71" t="s">
        <v>207</v>
      </c>
      <c r="F4" s="40" t="s">
        <v>17</v>
      </c>
      <c r="G4" s="40" t="s">
        <v>51</v>
      </c>
    </row>
    <row r="5" spans="2:7" x14ac:dyDescent="0.3">
      <c r="B5" s="40">
        <v>1</v>
      </c>
      <c r="C5" s="40">
        <v>2</v>
      </c>
      <c r="D5" s="40">
        <v>4</v>
      </c>
      <c r="E5" s="40">
        <v>5</v>
      </c>
      <c r="F5" s="40" t="s">
        <v>19</v>
      </c>
      <c r="G5" s="40" t="s">
        <v>20</v>
      </c>
    </row>
    <row r="6" spans="2:7" ht="15.75" customHeight="1" x14ac:dyDescent="0.3">
      <c r="B6" s="6" t="s">
        <v>38</v>
      </c>
      <c r="C6" s="47">
        <f>C7</f>
        <v>2164456.54</v>
      </c>
      <c r="D6" s="47">
        <f t="shared" ref="D6:E7" si="0">D7</f>
        <v>5224071</v>
      </c>
      <c r="E6" s="47">
        <f t="shared" si="0"/>
        <v>2563685.36</v>
      </c>
      <c r="F6" s="48">
        <f>E6/C6*100</f>
        <v>118.44476027224829</v>
      </c>
      <c r="G6" s="48">
        <f>E6/D6*100</f>
        <v>49.074473911246606</v>
      </c>
    </row>
    <row r="7" spans="2:7" ht="15.75" customHeight="1" x14ac:dyDescent="0.3">
      <c r="B7" s="6" t="s">
        <v>167</v>
      </c>
      <c r="C7" s="47">
        <f>C8</f>
        <v>2164456.54</v>
      </c>
      <c r="D7" s="47">
        <v>5224071</v>
      </c>
      <c r="E7" s="47">
        <v>2563685.36</v>
      </c>
      <c r="F7" s="48">
        <f>E7/C7*100</f>
        <v>118.44476027224829</v>
      </c>
      <c r="G7" s="48">
        <f t="shared" ref="G7:G8" si="1">E7/D7*100</f>
        <v>49.074473911246606</v>
      </c>
    </row>
    <row r="8" spans="2:7" x14ac:dyDescent="0.3">
      <c r="B8" s="13" t="s">
        <v>168</v>
      </c>
      <c r="C8" s="47">
        <v>2164456.54</v>
      </c>
      <c r="D8" s="47">
        <v>5198190</v>
      </c>
      <c r="E8" s="48">
        <v>2563685.36</v>
      </c>
      <c r="F8" s="48">
        <f>E8/C8*100</f>
        <v>118.44476027224829</v>
      </c>
      <c r="G8" s="48">
        <f t="shared" si="1"/>
        <v>49.318808277496586</v>
      </c>
    </row>
    <row r="9" spans="2:7" x14ac:dyDescent="0.3">
      <c r="B9" s="13" t="s">
        <v>214</v>
      </c>
      <c r="C9" s="135">
        <v>0</v>
      </c>
      <c r="D9" s="47">
        <v>25881</v>
      </c>
      <c r="E9" s="47">
        <v>0</v>
      </c>
      <c r="F9" s="29"/>
      <c r="G9" s="29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tabSelected="1" workbookViewId="0">
      <selection activeCell="D19" sqref="D1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9" width="25.33203125" customWidth="1"/>
    <col min="10" max="11" width="15.6640625" customWidth="1"/>
  </cols>
  <sheetData>
    <row r="1" spans="2:11" ht="18" customHeight="1" x14ac:dyDescent="0.3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2:11" ht="18" customHeight="1" x14ac:dyDescent="0.3">
      <c r="B2" s="102" t="s">
        <v>66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1" ht="15.75" customHeight="1" x14ac:dyDescent="0.3">
      <c r="B3" s="102" t="s">
        <v>41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1" ht="17.399999999999999" x14ac:dyDescent="0.3">
      <c r="B4" s="18"/>
      <c r="C4" s="18"/>
      <c r="D4" s="18"/>
      <c r="E4" s="18"/>
      <c r="F4" s="18"/>
      <c r="G4" s="18"/>
      <c r="H4" s="18"/>
      <c r="I4" s="3"/>
      <c r="J4" s="3"/>
      <c r="K4" s="3"/>
    </row>
    <row r="5" spans="2:11" ht="25.5" customHeight="1" x14ac:dyDescent="0.3">
      <c r="B5" s="111" t="s">
        <v>7</v>
      </c>
      <c r="C5" s="112"/>
      <c r="D5" s="112"/>
      <c r="E5" s="112"/>
      <c r="F5" s="113"/>
      <c r="G5" s="71" t="s">
        <v>201</v>
      </c>
      <c r="H5" s="40" t="s">
        <v>205</v>
      </c>
      <c r="I5" s="71" t="s">
        <v>204</v>
      </c>
      <c r="J5" s="42" t="s">
        <v>17</v>
      </c>
      <c r="K5" s="42" t="s">
        <v>51</v>
      </c>
    </row>
    <row r="6" spans="2:11" x14ac:dyDescent="0.3">
      <c r="B6" s="111">
        <v>1</v>
      </c>
      <c r="C6" s="112"/>
      <c r="D6" s="112"/>
      <c r="E6" s="112"/>
      <c r="F6" s="113"/>
      <c r="G6" s="42">
        <v>2</v>
      </c>
      <c r="H6" s="42">
        <v>4</v>
      </c>
      <c r="I6" s="42">
        <v>5</v>
      </c>
      <c r="J6" s="42" t="s">
        <v>19</v>
      </c>
      <c r="K6" s="42" t="s">
        <v>20</v>
      </c>
    </row>
    <row r="7" spans="2:11" ht="26.4" x14ac:dyDescent="0.3">
      <c r="B7" s="6">
        <v>8</v>
      </c>
      <c r="C7" s="6"/>
      <c r="D7" s="6"/>
      <c r="E7" s="6"/>
      <c r="F7" s="6" t="s">
        <v>9</v>
      </c>
      <c r="G7" s="4"/>
      <c r="H7" s="4"/>
      <c r="I7" s="29"/>
      <c r="J7" s="29"/>
      <c r="K7" s="29"/>
    </row>
    <row r="8" spans="2:11" x14ac:dyDescent="0.3">
      <c r="B8" s="6"/>
      <c r="C8" s="11">
        <v>84</v>
      </c>
      <c r="D8" s="11"/>
      <c r="E8" s="11"/>
      <c r="F8" s="11" t="s">
        <v>14</v>
      </c>
      <c r="G8" s="4"/>
      <c r="H8" s="4"/>
      <c r="I8" s="29"/>
      <c r="J8" s="29"/>
      <c r="K8" s="29"/>
    </row>
    <row r="9" spans="2:11" ht="52.8" x14ac:dyDescent="0.3">
      <c r="B9" s="7"/>
      <c r="C9" s="7"/>
      <c r="D9" s="7">
        <v>841</v>
      </c>
      <c r="E9" s="7"/>
      <c r="F9" s="30" t="s">
        <v>42</v>
      </c>
      <c r="G9" s="4"/>
      <c r="H9" s="4"/>
      <c r="I9" s="29"/>
      <c r="J9" s="29"/>
      <c r="K9" s="29"/>
    </row>
    <row r="10" spans="2:11" ht="26.4" x14ac:dyDescent="0.3">
      <c r="B10" s="7"/>
      <c r="C10" s="7"/>
      <c r="D10" s="7"/>
      <c r="E10" s="7">
        <v>8413</v>
      </c>
      <c r="F10" s="30" t="s">
        <v>43</v>
      </c>
      <c r="G10" s="4"/>
      <c r="H10" s="4"/>
      <c r="I10" s="29"/>
      <c r="J10" s="29"/>
      <c r="K10" s="29"/>
    </row>
    <row r="11" spans="2:11" x14ac:dyDescent="0.3">
      <c r="B11" s="7"/>
      <c r="C11" s="7"/>
      <c r="D11" s="7"/>
      <c r="E11" s="8" t="s">
        <v>25</v>
      </c>
      <c r="F11" s="13"/>
      <c r="G11" s="4"/>
      <c r="H11" s="4"/>
      <c r="I11" s="29"/>
      <c r="J11" s="29"/>
      <c r="K11" s="29"/>
    </row>
    <row r="12" spans="2:11" ht="26.4" x14ac:dyDescent="0.3">
      <c r="B12" s="9">
        <v>5</v>
      </c>
      <c r="C12" s="10"/>
      <c r="D12" s="10"/>
      <c r="E12" s="10"/>
      <c r="F12" s="22" t="s">
        <v>10</v>
      </c>
      <c r="G12" s="4"/>
      <c r="H12" s="4"/>
      <c r="I12" s="29"/>
      <c r="J12" s="29"/>
      <c r="K12" s="29"/>
    </row>
    <row r="13" spans="2:11" ht="26.4" x14ac:dyDescent="0.3">
      <c r="B13" s="11"/>
      <c r="C13" s="11">
        <v>54</v>
      </c>
      <c r="D13" s="11"/>
      <c r="E13" s="11"/>
      <c r="F13" s="23" t="s">
        <v>15</v>
      </c>
      <c r="G13" s="4"/>
      <c r="H13" s="5"/>
      <c r="I13" s="29"/>
      <c r="J13" s="29"/>
      <c r="K13" s="29"/>
    </row>
    <row r="14" spans="2:11" ht="66" x14ac:dyDescent="0.3">
      <c r="B14" s="11"/>
      <c r="C14" s="11"/>
      <c r="D14" s="11">
        <v>541</v>
      </c>
      <c r="E14" s="30"/>
      <c r="F14" s="30" t="s">
        <v>44</v>
      </c>
      <c r="G14" s="4"/>
      <c r="H14" s="5"/>
      <c r="I14" s="29"/>
      <c r="J14" s="29"/>
      <c r="K14" s="29"/>
    </row>
    <row r="15" spans="2:11" ht="39.6" x14ac:dyDescent="0.3">
      <c r="B15" s="11"/>
      <c r="C15" s="11"/>
      <c r="D15" s="11"/>
      <c r="E15" s="30">
        <v>5413</v>
      </c>
      <c r="F15" s="30" t="s">
        <v>45</v>
      </c>
      <c r="G15" s="4"/>
      <c r="H15" s="5"/>
      <c r="I15" s="29"/>
      <c r="J15" s="29"/>
      <c r="K15" s="29"/>
    </row>
    <row r="16" spans="2:11" x14ac:dyDescent="0.3">
      <c r="B16" s="12" t="s">
        <v>16</v>
      </c>
      <c r="C16" s="10"/>
      <c r="D16" s="10"/>
      <c r="E16" s="10"/>
      <c r="F16" s="22" t="s">
        <v>25</v>
      </c>
      <c r="G16" s="4"/>
      <c r="H16" s="4"/>
      <c r="I16" s="29"/>
      <c r="J16" s="29"/>
      <c r="K16" s="29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topLeftCell="A19" workbookViewId="0">
      <selection activeCell="C31" sqref="C31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8"/>
      <c r="C1" s="18"/>
      <c r="D1" s="18"/>
      <c r="E1" s="3"/>
      <c r="F1" s="3"/>
      <c r="G1" s="3"/>
    </row>
    <row r="2" spans="2:7" ht="15.75" customHeight="1" x14ac:dyDescent="0.3">
      <c r="B2" s="102" t="s">
        <v>46</v>
      </c>
      <c r="C2" s="102"/>
      <c r="D2" s="102"/>
      <c r="E2" s="102"/>
      <c r="F2" s="102"/>
      <c r="G2" s="102"/>
    </row>
    <row r="3" spans="2:7" ht="17.399999999999999" x14ac:dyDescent="0.3">
      <c r="B3" s="18"/>
      <c r="C3" s="18"/>
      <c r="D3" s="18"/>
      <c r="E3" s="3"/>
      <c r="F3" s="3"/>
      <c r="G3" s="3"/>
    </row>
    <row r="4" spans="2:7" ht="26.4" x14ac:dyDescent="0.3">
      <c r="B4" s="40" t="s">
        <v>7</v>
      </c>
      <c r="C4" s="71" t="s">
        <v>201</v>
      </c>
      <c r="D4" s="40" t="s">
        <v>205</v>
      </c>
      <c r="E4" s="71" t="s">
        <v>204</v>
      </c>
      <c r="F4" s="40" t="s">
        <v>17</v>
      </c>
      <c r="G4" s="40" t="s">
        <v>51</v>
      </c>
    </row>
    <row r="5" spans="2:7" x14ac:dyDescent="0.3">
      <c r="B5" s="40">
        <v>1</v>
      </c>
      <c r="C5" s="40">
        <v>2</v>
      </c>
      <c r="D5" s="40">
        <v>4</v>
      </c>
      <c r="E5" s="40">
        <v>5</v>
      </c>
      <c r="F5" s="40" t="s">
        <v>19</v>
      </c>
      <c r="G5" s="40" t="s">
        <v>20</v>
      </c>
    </row>
    <row r="6" spans="2:7" x14ac:dyDescent="0.3">
      <c r="B6" s="6" t="s">
        <v>47</v>
      </c>
      <c r="C6" s="4"/>
      <c r="D6" s="5"/>
      <c r="E6" s="29"/>
      <c r="F6" s="29"/>
      <c r="G6" s="29"/>
    </row>
    <row r="7" spans="2:7" x14ac:dyDescent="0.3">
      <c r="B7" s="6" t="s">
        <v>37</v>
      </c>
      <c r="C7" s="4"/>
      <c r="D7" s="4"/>
      <c r="E7" s="29"/>
      <c r="F7" s="29"/>
      <c r="G7" s="29"/>
    </row>
    <row r="8" spans="2:7" x14ac:dyDescent="0.3">
      <c r="B8" s="33" t="s">
        <v>36</v>
      </c>
      <c r="C8" s="4"/>
      <c r="D8" s="4"/>
      <c r="E8" s="29"/>
      <c r="F8" s="29"/>
      <c r="G8" s="29"/>
    </row>
    <row r="9" spans="2:7" x14ac:dyDescent="0.3">
      <c r="B9" s="32" t="s">
        <v>35</v>
      </c>
      <c r="C9" s="4"/>
      <c r="D9" s="4"/>
      <c r="E9" s="29"/>
      <c r="F9" s="29"/>
      <c r="G9" s="29"/>
    </row>
    <row r="10" spans="2:7" x14ac:dyDescent="0.3">
      <c r="B10" s="32" t="s">
        <v>25</v>
      </c>
      <c r="C10" s="4"/>
      <c r="D10" s="4"/>
      <c r="E10" s="29"/>
      <c r="F10" s="29"/>
      <c r="G10" s="29"/>
    </row>
    <row r="11" spans="2:7" x14ac:dyDescent="0.3">
      <c r="B11" s="6" t="s">
        <v>34</v>
      </c>
      <c r="C11" s="4"/>
      <c r="D11" s="5"/>
      <c r="E11" s="29"/>
      <c r="F11" s="29"/>
      <c r="G11" s="29"/>
    </row>
    <row r="12" spans="2:7" x14ac:dyDescent="0.3">
      <c r="B12" s="31" t="s">
        <v>33</v>
      </c>
      <c r="C12" s="4"/>
      <c r="D12" s="5"/>
      <c r="E12" s="29"/>
      <c r="F12" s="29"/>
      <c r="G12" s="29"/>
    </row>
    <row r="13" spans="2:7" x14ac:dyDescent="0.3">
      <c r="B13" s="6" t="s">
        <v>32</v>
      </c>
      <c r="C13" s="4"/>
      <c r="D13" s="5"/>
      <c r="E13" s="29"/>
      <c r="F13" s="29"/>
      <c r="G13" s="29"/>
    </row>
    <row r="14" spans="2:7" x14ac:dyDescent="0.3">
      <c r="B14" s="31" t="s">
        <v>31</v>
      </c>
      <c r="C14" s="4"/>
      <c r="D14" s="5"/>
      <c r="E14" s="29"/>
      <c r="F14" s="29"/>
      <c r="G14" s="29"/>
    </row>
    <row r="15" spans="2:7" x14ac:dyDescent="0.3">
      <c r="B15" s="11" t="s">
        <v>16</v>
      </c>
      <c r="C15" s="4"/>
      <c r="D15" s="5"/>
      <c r="E15" s="29"/>
      <c r="F15" s="29"/>
      <c r="G15" s="29"/>
    </row>
    <row r="16" spans="2:7" x14ac:dyDescent="0.3">
      <c r="B16" s="31"/>
      <c r="C16" s="4"/>
      <c r="D16" s="5"/>
      <c r="E16" s="29"/>
      <c r="F16" s="29"/>
      <c r="G16" s="29"/>
    </row>
    <row r="17" spans="2:7" ht="15.75" customHeight="1" x14ac:dyDescent="0.3">
      <c r="B17" s="6" t="s">
        <v>48</v>
      </c>
      <c r="C17" s="4"/>
      <c r="D17" s="5"/>
      <c r="E17" s="29"/>
      <c r="F17" s="29"/>
      <c r="G17" s="29"/>
    </row>
    <row r="18" spans="2:7" ht="15.75" customHeight="1" x14ac:dyDescent="0.3">
      <c r="B18" s="6" t="s">
        <v>37</v>
      </c>
      <c r="C18" s="4"/>
      <c r="D18" s="4"/>
      <c r="E18" s="29"/>
      <c r="F18" s="29"/>
      <c r="G18" s="29"/>
    </row>
    <row r="19" spans="2:7" x14ac:dyDescent="0.3">
      <c r="B19" s="33" t="s">
        <v>36</v>
      </c>
      <c r="C19" s="4"/>
      <c r="D19" s="4"/>
      <c r="E19" s="29"/>
      <c r="F19" s="29"/>
      <c r="G19" s="29"/>
    </row>
    <row r="20" spans="2:7" x14ac:dyDescent="0.3">
      <c r="B20" s="32" t="s">
        <v>35</v>
      </c>
      <c r="C20" s="4"/>
      <c r="D20" s="4"/>
      <c r="E20" s="29"/>
      <c r="F20" s="29"/>
      <c r="G20" s="29"/>
    </row>
    <row r="21" spans="2:7" x14ac:dyDescent="0.3">
      <c r="B21" s="32" t="s">
        <v>25</v>
      </c>
      <c r="C21" s="4"/>
      <c r="D21" s="4"/>
      <c r="E21" s="29"/>
      <c r="F21" s="29"/>
      <c r="G21" s="29"/>
    </row>
    <row r="22" spans="2:7" x14ac:dyDescent="0.3">
      <c r="B22" s="6" t="s">
        <v>34</v>
      </c>
      <c r="C22" s="4"/>
      <c r="D22" s="5"/>
      <c r="E22" s="29"/>
      <c r="F22" s="29"/>
      <c r="G22" s="29"/>
    </row>
    <row r="23" spans="2:7" x14ac:dyDescent="0.3">
      <c r="B23" s="31" t="s">
        <v>33</v>
      </c>
      <c r="C23" s="4"/>
      <c r="D23" s="5"/>
      <c r="E23" s="29"/>
      <c r="F23" s="29"/>
      <c r="G23" s="29"/>
    </row>
    <row r="24" spans="2:7" x14ac:dyDescent="0.3">
      <c r="B24" s="6" t="s">
        <v>32</v>
      </c>
      <c r="C24" s="4"/>
      <c r="D24" s="5"/>
      <c r="E24" s="29"/>
      <c r="F24" s="29"/>
      <c r="G24" s="29"/>
    </row>
    <row r="25" spans="2:7" x14ac:dyDescent="0.3">
      <c r="B25" s="31" t="s">
        <v>31</v>
      </c>
      <c r="C25" s="4"/>
      <c r="D25" s="5"/>
      <c r="E25" s="29"/>
      <c r="F25" s="29"/>
      <c r="G25" s="29"/>
    </row>
    <row r="26" spans="2:7" x14ac:dyDescent="0.3">
      <c r="B26" s="11" t="s">
        <v>16</v>
      </c>
      <c r="C26" s="4"/>
      <c r="D26" s="5"/>
      <c r="E26" s="29"/>
      <c r="F26" s="29"/>
      <c r="G26" s="29"/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opLeftCell="B1" workbookViewId="0">
      <selection activeCell="H36" sqref="H36"/>
    </sheetView>
  </sheetViews>
  <sheetFormatPr defaultRowHeight="14.4" x14ac:dyDescent="0.3"/>
  <cols>
    <col min="1" max="1" width="9.109375" hidden="1" customWidth="1"/>
    <col min="2" max="2" width="7.44140625" bestFit="1" customWidth="1"/>
    <col min="3" max="3" width="8.44140625" bestFit="1" customWidth="1"/>
    <col min="4" max="4" width="18.109375" customWidth="1"/>
    <col min="5" max="5" width="42" customWidth="1"/>
    <col min="6" max="6" width="19.5546875" customWidth="1"/>
    <col min="7" max="7" width="19" customWidth="1"/>
    <col min="8" max="8" width="13.88671875" customWidth="1"/>
  </cols>
  <sheetData>
    <row r="1" spans="2:8" ht="17.399999999999999" x14ac:dyDescent="0.3">
      <c r="B1" s="2"/>
      <c r="C1" s="2"/>
      <c r="D1" s="2"/>
      <c r="E1" s="2"/>
      <c r="F1" s="2"/>
      <c r="G1" s="2"/>
      <c r="H1" s="3"/>
    </row>
    <row r="2" spans="2:8" ht="18" customHeight="1" x14ac:dyDescent="0.3">
      <c r="B2" s="102" t="s">
        <v>11</v>
      </c>
      <c r="C2" s="124"/>
      <c r="D2" s="124"/>
      <c r="E2" s="124"/>
      <c r="F2" s="124"/>
      <c r="G2" s="124"/>
      <c r="H2" s="124"/>
    </row>
    <row r="3" spans="2:8" ht="17.399999999999999" x14ac:dyDescent="0.3">
      <c r="B3" s="2"/>
      <c r="C3" s="2"/>
      <c r="D3" s="2"/>
      <c r="E3" s="2"/>
      <c r="F3" s="2"/>
      <c r="G3" s="2"/>
      <c r="H3" s="3"/>
    </row>
    <row r="4" spans="2:8" ht="15.6" x14ac:dyDescent="0.3">
      <c r="B4" s="131" t="s">
        <v>67</v>
      </c>
      <c r="C4" s="131"/>
      <c r="D4" s="131"/>
      <c r="E4" s="131"/>
      <c r="F4" s="131"/>
      <c r="G4" s="131"/>
      <c r="H4" s="131"/>
    </row>
    <row r="5" spans="2:8" ht="16.5" customHeight="1" x14ac:dyDescent="0.3">
      <c r="B5" s="18"/>
      <c r="C5" s="18"/>
      <c r="D5" s="18"/>
      <c r="E5" s="18"/>
      <c r="F5" s="18"/>
      <c r="G5" s="18"/>
      <c r="H5" s="3"/>
    </row>
    <row r="6" spans="2:8" ht="39.6" x14ac:dyDescent="0.3">
      <c r="B6" s="111" t="s">
        <v>7</v>
      </c>
      <c r="C6" s="112"/>
      <c r="D6" s="112"/>
      <c r="E6" s="113"/>
      <c r="F6" s="40" t="s">
        <v>205</v>
      </c>
      <c r="G6" s="71" t="s">
        <v>204</v>
      </c>
      <c r="H6" s="40" t="s">
        <v>51</v>
      </c>
    </row>
    <row r="7" spans="2:8" s="28" customFormat="1" ht="15.75" customHeight="1" x14ac:dyDescent="0.2">
      <c r="B7" s="132">
        <v>1</v>
      </c>
      <c r="C7" s="133"/>
      <c r="D7" s="133"/>
      <c r="E7" s="134"/>
      <c r="F7" s="41">
        <v>3</v>
      </c>
      <c r="G7" s="41">
        <v>4</v>
      </c>
      <c r="H7" s="41" t="s">
        <v>50</v>
      </c>
    </row>
    <row r="8" spans="2:8" s="43" customFormat="1" ht="30" customHeight="1" x14ac:dyDescent="0.3">
      <c r="B8" s="121" t="s">
        <v>68</v>
      </c>
      <c r="C8" s="122"/>
      <c r="D8" s="123"/>
      <c r="E8" s="46" t="s">
        <v>215</v>
      </c>
      <c r="F8" s="44"/>
      <c r="G8" s="44"/>
      <c r="H8" s="44"/>
    </row>
    <row r="9" spans="2:8" s="139" customFormat="1" ht="30" customHeight="1" x14ac:dyDescent="0.3">
      <c r="B9" s="118" t="s">
        <v>190</v>
      </c>
      <c r="C9" s="119"/>
      <c r="D9" s="120"/>
      <c r="E9" s="80" t="s">
        <v>189</v>
      </c>
      <c r="F9" s="67">
        <f>F10</f>
        <v>28000</v>
      </c>
      <c r="G9" s="67">
        <f>G10</f>
        <v>16251.42</v>
      </c>
      <c r="H9" s="138">
        <f>G9/F9*100</f>
        <v>58.040785714285711</v>
      </c>
    </row>
    <row r="10" spans="2:8" s="139" customFormat="1" ht="30" customHeight="1" x14ac:dyDescent="0.3">
      <c r="B10" s="118" t="s">
        <v>191</v>
      </c>
      <c r="C10" s="119"/>
      <c r="D10" s="120"/>
      <c r="E10" s="80" t="s">
        <v>177</v>
      </c>
      <c r="F10" s="67">
        <f t="shared" ref="F10:G11" si="0">F11</f>
        <v>28000</v>
      </c>
      <c r="G10" s="67">
        <f t="shared" si="0"/>
        <v>16251.42</v>
      </c>
      <c r="H10" s="138">
        <f t="shared" ref="H10:H31" si="1">G10/F10*100</f>
        <v>58.040785714285711</v>
      </c>
    </row>
    <row r="11" spans="2:8" s="43" customFormat="1" ht="30" customHeight="1" x14ac:dyDescent="0.3">
      <c r="B11" s="125" t="s">
        <v>169</v>
      </c>
      <c r="C11" s="126"/>
      <c r="D11" s="127"/>
      <c r="E11" s="58" t="s">
        <v>178</v>
      </c>
      <c r="F11" s="62">
        <f t="shared" si="0"/>
        <v>28000</v>
      </c>
      <c r="G11" s="62">
        <f t="shared" si="0"/>
        <v>16251.42</v>
      </c>
      <c r="H11" s="63">
        <f t="shared" si="1"/>
        <v>58.040785714285711</v>
      </c>
    </row>
    <row r="12" spans="2:8" s="43" customFormat="1" ht="30" customHeight="1" x14ac:dyDescent="0.3">
      <c r="B12" s="121">
        <v>3</v>
      </c>
      <c r="C12" s="122"/>
      <c r="D12" s="123"/>
      <c r="E12" s="46" t="s">
        <v>4</v>
      </c>
      <c r="F12" s="62">
        <f t="shared" ref="F12:G12" si="2">SUM(F13)</f>
        <v>28000</v>
      </c>
      <c r="G12" s="62">
        <f t="shared" si="2"/>
        <v>16251.42</v>
      </c>
      <c r="H12" s="63">
        <f t="shared" si="1"/>
        <v>58.040785714285711</v>
      </c>
    </row>
    <row r="13" spans="2:8" s="43" customFormat="1" ht="30" customHeight="1" x14ac:dyDescent="0.3">
      <c r="B13" s="128">
        <v>32</v>
      </c>
      <c r="C13" s="129"/>
      <c r="D13" s="130"/>
      <c r="E13" s="46" t="s">
        <v>13</v>
      </c>
      <c r="F13" s="63">
        <v>28000</v>
      </c>
      <c r="G13" s="63">
        <v>16251.42</v>
      </c>
      <c r="H13" s="63">
        <f t="shared" si="1"/>
        <v>58.040785714285711</v>
      </c>
    </row>
    <row r="14" spans="2:8" s="36" customFormat="1" ht="25.5" customHeight="1" x14ac:dyDescent="0.3">
      <c r="B14" s="118" t="s">
        <v>192</v>
      </c>
      <c r="C14" s="119"/>
      <c r="D14" s="120"/>
      <c r="E14" s="80" t="s">
        <v>179</v>
      </c>
      <c r="F14" s="66">
        <f>SUM(F15,F20,F25,F49,F57,F64,F68,)</f>
        <v>4816974</v>
      </c>
      <c r="G14" s="66">
        <f>SUM(G15,G20,G25,G49,G57,G64,G68,)</f>
        <v>2574885.44</v>
      </c>
      <c r="H14" s="138">
        <f t="shared" si="1"/>
        <v>53.454418479319173</v>
      </c>
    </row>
    <row r="15" spans="2:8" s="36" customFormat="1" ht="27.75" customHeight="1" x14ac:dyDescent="0.3">
      <c r="B15" s="118" t="s">
        <v>216</v>
      </c>
      <c r="C15" s="119"/>
      <c r="D15" s="120"/>
      <c r="E15" s="80" t="s">
        <v>217</v>
      </c>
      <c r="F15" s="66">
        <f>F16</f>
        <v>25881</v>
      </c>
      <c r="G15" s="66">
        <f>G16</f>
        <v>11200.08</v>
      </c>
      <c r="H15" s="138">
        <f t="shared" si="1"/>
        <v>43.275298481511534</v>
      </c>
    </row>
    <row r="16" spans="2:8" ht="26.25" customHeight="1" x14ac:dyDescent="0.3">
      <c r="B16" s="125" t="s">
        <v>170</v>
      </c>
      <c r="C16" s="126"/>
      <c r="D16" s="127"/>
      <c r="E16" s="58" t="s">
        <v>180</v>
      </c>
      <c r="F16" s="64">
        <f t="shared" ref="F16" si="3">F17</f>
        <v>25881</v>
      </c>
      <c r="G16" s="64">
        <f>G17</f>
        <v>11200.08</v>
      </c>
      <c r="H16" s="63">
        <f t="shared" si="1"/>
        <v>43.275298481511534</v>
      </c>
    </row>
    <row r="17" spans="2:8" ht="24.75" customHeight="1" x14ac:dyDescent="0.3">
      <c r="B17" s="121">
        <v>3</v>
      </c>
      <c r="C17" s="122"/>
      <c r="D17" s="123"/>
      <c r="E17" s="46" t="s">
        <v>4</v>
      </c>
      <c r="F17" s="64">
        <f>SUM(F18+F19)</f>
        <v>25881</v>
      </c>
      <c r="G17" s="64">
        <f>SUM(G18+G19)</f>
        <v>11200.08</v>
      </c>
      <c r="H17" s="63">
        <f t="shared" si="1"/>
        <v>43.275298481511534</v>
      </c>
    </row>
    <row r="18" spans="2:8" ht="25.5" customHeight="1" x14ac:dyDescent="0.3">
      <c r="B18" s="128">
        <v>31</v>
      </c>
      <c r="C18" s="129"/>
      <c r="D18" s="130"/>
      <c r="E18" s="46" t="s">
        <v>5</v>
      </c>
      <c r="F18" s="64">
        <v>18581</v>
      </c>
      <c r="G18" s="64">
        <v>11200.08</v>
      </c>
      <c r="H18" s="63">
        <f>G18/F18*100</f>
        <v>60.277057208976913</v>
      </c>
    </row>
    <row r="19" spans="2:8" ht="25.5" customHeight="1" x14ac:dyDescent="0.3">
      <c r="B19" s="76">
        <v>32</v>
      </c>
      <c r="C19" s="77"/>
      <c r="D19" s="78"/>
      <c r="E19" s="83" t="s">
        <v>13</v>
      </c>
      <c r="F19" s="64">
        <v>7300</v>
      </c>
      <c r="G19" s="64">
        <v>0</v>
      </c>
      <c r="H19" s="63">
        <f>G19/F19*100</f>
        <v>0</v>
      </c>
    </row>
    <row r="20" spans="2:8" s="36" customFormat="1" ht="22.5" customHeight="1" x14ac:dyDescent="0.3">
      <c r="B20" s="118" t="s">
        <v>193</v>
      </c>
      <c r="C20" s="119"/>
      <c r="D20" s="120"/>
      <c r="E20" s="80" t="s">
        <v>181</v>
      </c>
      <c r="F20" s="66">
        <f t="shared" ref="F20:G21" si="4">F21</f>
        <v>2467500</v>
      </c>
      <c r="G20" s="66">
        <f t="shared" si="4"/>
        <v>1785222.6099999999</v>
      </c>
      <c r="H20" s="138">
        <f t="shared" si="1"/>
        <v>72.349447213779129</v>
      </c>
    </row>
    <row r="21" spans="2:8" ht="18.75" customHeight="1" x14ac:dyDescent="0.3">
      <c r="B21" s="125" t="s">
        <v>171</v>
      </c>
      <c r="C21" s="126"/>
      <c r="D21" s="127"/>
      <c r="E21" s="58" t="s">
        <v>182</v>
      </c>
      <c r="F21" s="64">
        <f t="shared" si="4"/>
        <v>2467500</v>
      </c>
      <c r="G21" s="64">
        <f t="shared" si="4"/>
        <v>1785222.6099999999</v>
      </c>
      <c r="H21" s="63">
        <f t="shared" si="1"/>
        <v>72.349447213779129</v>
      </c>
    </row>
    <row r="22" spans="2:8" ht="21" customHeight="1" x14ac:dyDescent="0.3">
      <c r="B22" s="121">
        <v>3</v>
      </c>
      <c r="C22" s="122"/>
      <c r="D22" s="123"/>
      <c r="E22" s="46" t="s">
        <v>4</v>
      </c>
      <c r="F22" s="64">
        <f>SUM(F23,F24)</f>
        <v>2467500</v>
      </c>
      <c r="G22" s="64">
        <f>SUM(G23,G24)</f>
        <v>1785222.6099999999</v>
      </c>
      <c r="H22" s="63">
        <f t="shared" si="1"/>
        <v>72.349447213779129</v>
      </c>
    </row>
    <row r="23" spans="2:8" ht="20.25" customHeight="1" x14ac:dyDescent="0.3">
      <c r="B23" s="128">
        <v>31</v>
      </c>
      <c r="C23" s="129"/>
      <c r="D23" s="130"/>
      <c r="E23" s="46" t="s">
        <v>5</v>
      </c>
      <c r="F23" s="64">
        <v>2006800</v>
      </c>
      <c r="G23" s="64">
        <v>1474033.68</v>
      </c>
      <c r="H23" s="63">
        <f t="shared" si="1"/>
        <v>73.451947378911697</v>
      </c>
    </row>
    <row r="24" spans="2:8" ht="25.5" customHeight="1" x14ac:dyDescent="0.3">
      <c r="B24" s="128">
        <v>32</v>
      </c>
      <c r="C24" s="129"/>
      <c r="D24" s="130"/>
      <c r="E24" s="46" t="s">
        <v>13</v>
      </c>
      <c r="F24" s="64">
        <v>460700</v>
      </c>
      <c r="G24" s="64">
        <v>311188.93</v>
      </c>
      <c r="H24" s="63">
        <f t="shared" si="1"/>
        <v>67.54697851096158</v>
      </c>
    </row>
    <row r="25" spans="2:8" s="36" customFormat="1" ht="21" customHeight="1" x14ac:dyDescent="0.3">
      <c r="B25" s="118" t="s">
        <v>194</v>
      </c>
      <c r="C25" s="119"/>
      <c r="D25" s="120"/>
      <c r="E25" s="80" t="s">
        <v>197</v>
      </c>
      <c r="F25" s="66">
        <f>F26+F36+F40+F43+F46</f>
        <v>2083400</v>
      </c>
      <c r="G25" s="66">
        <f>G26+G36+G40+G43+G46</f>
        <v>738728.48</v>
      </c>
      <c r="H25" s="138">
        <f t="shared" si="1"/>
        <v>35.457832389363539</v>
      </c>
    </row>
    <row r="26" spans="2:8" ht="25.5" customHeight="1" x14ac:dyDescent="0.3">
      <c r="B26" s="125" t="s">
        <v>172</v>
      </c>
      <c r="C26" s="126"/>
      <c r="D26" s="127"/>
      <c r="E26" s="58" t="s">
        <v>183</v>
      </c>
      <c r="F26" s="64">
        <f>F27+F32</f>
        <v>2060900</v>
      </c>
      <c r="G26" s="64">
        <f>G27+G32</f>
        <v>723175.88</v>
      </c>
      <c r="H26" s="63">
        <f t="shared" si="1"/>
        <v>35.090294531515362</v>
      </c>
    </row>
    <row r="27" spans="2:8" ht="21" customHeight="1" x14ac:dyDescent="0.3">
      <c r="B27" s="121">
        <v>3</v>
      </c>
      <c r="C27" s="122"/>
      <c r="D27" s="123"/>
      <c r="E27" s="46" t="s">
        <v>4</v>
      </c>
      <c r="F27" s="64">
        <f t="shared" ref="F27:G27" si="5">SUM(F28,F29,F30)</f>
        <v>2018900</v>
      </c>
      <c r="G27" s="64">
        <f>SUM(G28,G29,G30)</f>
        <v>709420.13</v>
      </c>
      <c r="H27" s="63">
        <f t="shared" si="1"/>
        <v>35.138943484075483</v>
      </c>
    </row>
    <row r="28" spans="2:8" ht="20.25" customHeight="1" x14ac:dyDescent="0.3">
      <c r="B28" s="128">
        <v>31</v>
      </c>
      <c r="C28" s="129"/>
      <c r="D28" s="130"/>
      <c r="E28" s="46" t="s">
        <v>5</v>
      </c>
      <c r="F28" s="64">
        <v>1484900</v>
      </c>
      <c r="G28" s="64">
        <v>427264.09</v>
      </c>
      <c r="H28" s="63">
        <f t="shared" si="1"/>
        <v>28.77393023099199</v>
      </c>
    </row>
    <row r="29" spans="2:8" ht="21" customHeight="1" x14ac:dyDescent="0.3">
      <c r="B29" s="128">
        <v>32</v>
      </c>
      <c r="C29" s="129"/>
      <c r="D29" s="130"/>
      <c r="E29" s="46" t="s">
        <v>13</v>
      </c>
      <c r="F29" s="64">
        <v>531500</v>
      </c>
      <c r="G29" s="64">
        <v>279793.63</v>
      </c>
      <c r="H29" s="63">
        <f t="shared" si="1"/>
        <v>52.642263405456255</v>
      </c>
    </row>
    <row r="30" spans="2:8" ht="21.75" customHeight="1" x14ac:dyDescent="0.3">
      <c r="B30" s="128">
        <v>34</v>
      </c>
      <c r="C30" s="129"/>
      <c r="D30" s="130"/>
      <c r="E30" s="46" t="s">
        <v>127</v>
      </c>
      <c r="F30" s="64">
        <v>2500</v>
      </c>
      <c r="G30" s="64">
        <v>2362.41</v>
      </c>
      <c r="H30" s="63">
        <f t="shared" si="1"/>
        <v>94.496399999999994</v>
      </c>
    </row>
    <row r="31" spans="2:8" ht="21.75" customHeight="1" x14ac:dyDescent="0.3">
      <c r="B31" s="76">
        <v>38</v>
      </c>
      <c r="C31" s="77"/>
      <c r="D31" s="78"/>
      <c r="E31" s="83" t="s">
        <v>185</v>
      </c>
      <c r="F31" s="64">
        <v>0</v>
      </c>
      <c r="G31" s="64">
        <v>0</v>
      </c>
      <c r="H31" s="63">
        <v>0</v>
      </c>
    </row>
    <row r="32" spans="2:8" ht="25.5" customHeight="1" x14ac:dyDescent="0.3">
      <c r="B32" s="45">
        <v>4</v>
      </c>
      <c r="C32" s="59"/>
      <c r="D32" s="60"/>
      <c r="E32" s="46" t="s">
        <v>6</v>
      </c>
      <c r="F32" s="64">
        <f t="shared" ref="F32:G32" si="6">SUM(F34,F35)</f>
        <v>42000</v>
      </c>
      <c r="G32" s="64">
        <f t="shared" si="6"/>
        <v>13755.75</v>
      </c>
      <c r="H32" s="63">
        <f>G32/F32*100</f>
        <v>32.751785714285717</v>
      </c>
    </row>
    <row r="33" spans="2:8" ht="25.5" customHeight="1" x14ac:dyDescent="0.3">
      <c r="B33" s="136">
        <v>41</v>
      </c>
      <c r="C33" s="77"/>
      <c r="D33" s="78"/>
      <c r="E33" s="83" t="s">
        <v>222</v>
      </c>
      <c r="F33" s="64">
        <v>0</v>
      </c>
      <c r="G33" s="64">
        <v>0</v>
      </c>
      <c r="H33" s="63">
        <v>0</v>
      </c>
    </row>
    <row r="34" spans="2:8" ht="26.4" x14ac:dyDescent="0.3">
      <c r="B34" s="128">
        <v>42</v>
      </c>
      <c r="C34" s="129"/>
      <c r="D34" s="130"/>
      <c r="E34" s="46" t="s">
        <v>132</v>
      </c>
      <c r="F34" s="64">
        <v>42000</v>
      </c>
      <c r="G34" s="64">
        <v>13755.75</v>
      </c>
      <c r="H34" s="63">
        <f>G34/F34*100</f>
        <v>32.751785714285717</v>
      </c>
    </row>
    <row r="35" spans="2:8" ht="19.5" customHeight="1" x14ac:dyDescent="0.3">
      <c r="B35" s="128">
        <v>45</v>
      </c>
      <c r="C35" s="129"/>
      <c r="D35" s="130"/>
      <c r="E35" s="46" t="s">
        <v>144</v>
      </c>
      <c r="F35" s="64">
        <v>0</v>
      </c>
      <c r="G35" s="64">
        <v>0</v>
      </c>
      <c r="H35" s="63">
        <v>0</v>
      </c>
    </row>
    <row r="36" spans="2:8" ht="21" customHeight="1" x14ac:dyDescent="0.3">
      <c r="B36" s="125" t="s">
        <v>171</v>
      </c>
      <c r="C36" s="126"/>
      <c r="D36" s="127"/>
      <c r="E36" s="58" t="s">
        <v>182</v>
      </c>
      <c r="F36" s="64">
        <f>F37</f>
        <v>17500</v>
      </c>
      <c r="G36" s="64">
        <f t="shared" ref="F36:G36" si="7">G37</f>
        <v>2393.0300000000002</v>
      </c>
      <c r="H36" s="63">
        <f>G36/F36*100</f>
        <v>13.674457142857143</v>
      </c>
    </row>
    <row r="37" spans="2:8" ht="21.75" customHeight="1" x14ac:dyDescent="0.3">
      <c r="B37" s="121">
        <v>3</v>
      </c>
      <c r="C37" s="122"/>
      <c r="D37" s="123"/>
      <c r="E37" s="46" t="s">
        <v>4</v>
      </c>
      <c r="F37" s="64">
        <f>F38+F39</f>
        <v>17500</v>
      </c>
      <c r="G37" s="64">
        <f>SUM(G39)</f>
        <v>2393.0300000000002</v>
      </c>
      <c r="H37" s="63">
        <v>0</v>
      </c>
    </row>
    <row r="38" spans="2:8" ht="21" customHeight="1" x14ac:dyDescent="0.3">
      <c r="B38" s="128">
        <v>31</v>
      </c>
      <c r="C38" s="129"/>
      <c r="D38" s="130"/>
      <c r="E38" s="83" t="s">
        <v>5</v>
      </c>
      <c r="F38" s="64">
        <v>0</v>
      </c>
      <c r="G38" s="64">
        <v>0</v>
      </c>
      <c r="H38" s="63">
        <v>0</v>
      </c>
    </row>
    <row r="39" spans="2:8" ht="21" customHeight="1" x14ac:dyDescent="0.3">
      <c r="B39" s="76">
        <v>32</v>
      </c>
      <c r="C39" s="77"/>
      <c r="D39" s="78"/>
      <c r="E39" s="83" t="s">
        <v>13</v>
      </c>
      <c r="F39" s="64">
        <v>17500</v>
      </c>
      <c r="G39" s="64">
        <v>2393.0300000000002</v>
      </c>
      <c r="H39" s="63">
        <f>G39/F39*100</f>
        <v>13.674457142857143</v>
      </c>
    </row>
    <row r="40" spans="2:8" ht="21.75" customHeight="1" x14ac:dyDescent="0.3">
      <c r="B40" s="125" t="s">
        <v>173</v>
      </c>
      <c r="C40" s="126"/>
      <c r="D40" s="127"/>
      <c r="E40" s="58" t="s">
        <v>184</v>
      </c>
      <c r="F40" s="64">
        <f t="shared" ref="F40:G40" si="8">F41</f>
        <v>2000</v>
      </c>
      <c r="G40" s="64">
        <f t="shared" si="8"/>
        <v>0</v>
      </c>
      <c r="H40" s="63">
        <f>G40/F40*100</f>
        <v>0</v>
      </c>
    </row>
    <row r="41" spans="2:8" ht="20.25" customHeight="1" x14ac:dyDescent="0.3">
      <c r="B41" s="45">
        <v>3</v>
      </c>
      <c r="C41" s="59"/>
      <c r="D41" s="60"/>
      <c r="E41" s="83" t="s">
        <v>4</v>
      </c>
      <c r="F41" s="64">
        <f t="shared" ref="F41:G41" si="9">SUM(F42)</f>
        <v>2000</v>
      </c>
      <c r="G41" s="64">
        <f t="shared" si="9"/>
        <v>0</v>
      </c>
      <c r="H41" s="63">
        <f>G41/F41*100</f>
        <v>0</v>
      </c>
    </row>
    <row r="42" spans="2:8" ht="20.25" customHeight="1" x14ac:dyDescent="0.3">
      <c r="B42" s="128">
        <v>36</v>
      </c>
      <c r="C42" s="129"/>
      <c r="D42" s="130"/>
      <c r="E42" s="46" t="s">
        <v>218</v>
      </c>
      <c r="F42" s="64">
        <v>2000</v>
      </c>
      <c r="G42" s="64">
        <v>0</v>
      </c>
      <c r="H42" s="63">
        <f>G42/F42*100</f>
        <v>0</v>
      </c>
    </row>
    <row r="43" spans="2:8" ht="20.25" customHeight="1" x14ac:dyDescent="0.3">
      <c r="B43" s="125" t="s">
        <v>174</v>
      </c>
      <c r="C43" s="126"/>
      <c r="D43" s="127"/>
      <c r="E43" s="83" t="s">
        <v>185</v>
      </c>
      <c r="F43" s="64">
        <f>F44</f>
        <v>500</v>
      </c>
      <c r="G43" s="64">
        <v>0</v>
      </c>
      <c r="H43" s="63">
        <f>G43/F43*100</f>
        <v>0</v>
      </c>
    </row>
    <row r="44" spans="2:8" ht="20.25" customHeight="1" x14ac:dyDescent="0.3">
      <c r="B44" s="76">
        <v>3</v>
      </c>
      <c r="C44" s="77"/>
      <c r="D44" s="78"/>
      <c r="E44" s="83" t="s">
        <v>4</v>
      </c>
      <c r="F44" s="64">
        <f>F45</f>
        <v>500</v>
      </c>
      <c r="G44" s="64">
        <v>0</v>
      </c>
      <c r="H44" s="63">
        <v>0</v>
      </c>
    </row>
    <row r="45" spans="2:8" ht="20.25" customHeight="1" x14ac:dyDescent="0.3">
      <c r="B45" s="136">
        <v>32</v>
      </c>
      <c r="C45" s="77"/>
      <c r="D45" s="78"/>
      <c r="E45" s="83" t="s">
        <v>13</v>
      </c>
      <c r="F45" s="64">
        <v>500</v>
      </c>
      <c r="G45" s="64">
        <v>0</v>
      </c>
      <c r="H45" s="63">
        <v>0</v>
      </c>
    </row>
    <row r="46" spans="2:8" ht="22.5" customHeight="1" x14ac:dyDescent="0.3">
      <c r="B46" s="125" t="s">
        <v>175</v>
      </c>
      <c r="C46" s="126"/>
      <c r="D46" s="127"/>
      <c r="E46" s="58" t="s">
        <v>186</v>
      </c>
      <c r="F46" s="64">
        <f>F47</f>
        <v>2500</v>
      </c>
      <c r="G46" s="64">
        <f>G47</f>
        <v>13159.57</v>
      </c>
      <c r="H46" s="63">
        <f>G46/F46*100</f>
        <v>526.38279999999997</v>
      </c>
    </row>
    <row r="47" spans="2:8" ht="21" customHeight="1" x14ac:dyDescent="0.3">
      <c r="B47" s="121">
        <v>4</v>
      </c>
      <c r="C47" s="122"/>
      <c r="D47" s="123"/>
      <c r="E47" s="83" t="s">
        <v>6</v>
      </c>
      <c r="F47" s="64">
        <f>SUM(F48)</f>
        <v>2500</v>
      </c>
      <c r="G47" s="64">
        <f t="shared" ref="G47" si="10">SUM(G48)</f>
        <v>13159.57</v>
      </c>
      <c r="H47" s="63">
        <f>G47/F47*100</f>
        <v>526.38279999999997</v>
      </c>
    </row>
    <row r="48" spans="2:8" ht="21" customHeight="1" x14ac:dyDescent="0.3">
      <c r="B48" s="128">
        <v>42</v>
      </c>
      <c r="C48" s="129"/>
      <c r="D48" s="130"/>
      <c r="E48" s="83" t="s">
        <v>132</v>
      </c>
      <c r="F48" s="64">
        <v>2500</v>
      </c>
      <c r="G48" s="64">
        <v>13159.57</v>
      </c>
      <c r="H48" s="63">
        <f>G48/F48*100</f>
        <v>526.38279999999997</v>
      </c>
    </row>
    <row r="49" spans="2:8" s="36" customFormat="1" ht="30" customHeight="1" x14ac:dyDescent="0.3">
      <c r="B49" s="118" t="s">
        <v>195</v>
      </c>
      <c r="C49" s="119"/>
      <c r="D49" s="120"/>
      <c r="E49" s="80" t="s">
        <v>187</v>
      </c>
      <c r="F49" s="66">
        <f>F50</f>
        <v>10000</v>
      </c>
      <c r="G49" s="66">
        <f>G50+G54</f>
        <v>19640.39</v>
      </c>
      <c r="H49" s="138">
        <f>G49/F49*100</f>
        <v>196.40389999999999</v>
      </c>
    </row>
    <row r="50" spans="2:8" ht="21.75" customHeight="1" x14ac:dyDescent="0.3">
      <c r="B50" s="125" t="s">
        <v>173</v>
      </c>
      <c r="C50" s="126"/>
      <c r="D50" s="127"/>
      <c r="E50" s="58" t="s">
        <v>184</v>
      </c>
      <c r="F50" s="64">
        <f>F51</f>
        <v>10000</v>
      </c>
      <c r="G50" s="64">
        <f>G51</f>
        <v>0</v>
      </c>
      <c r="H50" s="63">
        <f>G50/F50*100</f>
        <v>0</v>
      </c>
    </row>
    <row r="51" spans="2:8" ht="22.5" customHeight="1" x14ac:dyDescent="0.3">
      <c r="B51" s="121">
        <v>3</v>
      </c>
      <c r="C51" s="122"/>
      <c r="D51" s="123"/>
      <c r="E51" s="46" t="s">
        <v>4</v>
      </c>
      <c r="F51" s="64">
        <f t="shared" ref="F51:G51" si="11">SUM(F52,F53)</f>
        <v>10000</v>
      </c>
      <c r="G51" s="64">
        <f t="shared" si="11"/>
        <v>0</v>
      </c>
      <c r="H51" s="63">
        <f>G51/F51*100</f>
        <v>0</v>
      </c>
    </row>
    <row r="52" spans="2:8" ht="21" customHeight="1" x14ac:dyDescent="0.3">
      <c r="B52" s="128">
        <v>31</v>
      </c>
      <c r="C52" s="129"/>
      <c r="D52" s="130"/>
      <c r="E52" s="46" t="s">
        <v>5</v>
      </c>
      <c r="F52" s="64">
        <v>8300</v>
      </c>
      <c r="G52" s="64">
        <v>0</v>
      </c>
      <c r="H52" s="63">
        <f>G52/F52*100</f>
        <v>0</v>
      </c>
    </row>
    <row r="53" spans="2:8" ht="20.25" customHeight="1" x14ac:dyDescent="0.3">
      <c r="B53" s="128">
        <v>32</v>
      </c>
      <c r="C53" s="129"/>
      <c r="D53" s="130"/>
      <c r="E53" s="46" t="s">
        <v>13</v>
      </c>
      <c r="F53" s="64">
        <v>1700</v>
      </c>
      <c r="G53" s="64">
        <v>0</v>
      </c>
      <c r="H53" s="63">
        <f>G53/F53*100</f>
        <v>0</v>
      </c>
    </row>
    <row r="54" spans="2:8" ht="20.25" customHeight="1" x14ac:dyDescent="0.3">
      <c r="B54" s="125" t="s">
        <v>176</v>
      </c>
      <c r="C54" s="126"/>
      <c r="D54" s="127"/>
      <c r="E54" s="81" t="s">
        <v>221</v>
      </c>
      <c r="F54" s="64">
        <v>0</v>
      </c>
      <c r="G54" s="64">
        <f>G55</f>
        <v>19640.39</v>
      </c>
      <c r="H54" s="63">
        <v>0</v>
      </c>
    </row>
    <row r="55" spans="2:8" ht="20.25" customHeight="1" x14ac:dyDescent="0.3">
      <c r="B55" s="82">
        <v>3</v>
      </c>
      <c r="C55" s="77"/>
      <c r="D55" s="78"/>
      <c r="E55" s="83" t="s">
        <v>4</v>
      </c>
      <c r="F55" s="64">
        <v>0</v>
      </c>
      <c r="G55" s="64">
        <f>G56</f>
        <v>19640.39</v>
      </c>
      <c r="H55" s="63">
        <v>0</v>
      </c>
    </row>
    <row r="56" spans="2:8" ht="20.25" customHeight="1" x14ac:dyDescent="0.3">
      <c r="B56" s="76">
        <v>31</v>
      </c>
      <c r="C56" s="77"/>
      <c r="D56" s="78"/>
      <c r="E56" s="83" t="s">
        <v>5</v>
      </c>
      <c r="F56" s="64">
        <v>0</v>
      </c>
      <c r="G56" s="64">
        <v>19640.39</v>
      </c>
      <c r="H56" s="63">
        <v>0</v>
      </c>
    </row>
    <row r="57" spans="2:8" s="36" customFormat="1" ht="21" customHeight="1" x14ac:dyDescent="0.3">
      <c r="B57" s="118" t="s">
        <v>219</v>
      </c>
      <c r="C57" s="119"/>
      <c r="D57" s="120"/>
      <c r="E57" s="80" t="s">
        <v>213</v>
      </c>
      <c r="F57" s="66">
        <f>F61+F58</f>
        <v>178921</v>
      </c>
      <c r="G57" s="66">
        <f>G61</f>
        <v>20093.88</v>
      </c>
      <c r="H57" s="138">
        <f>G57/F57*100</f>
        <v>11.230587801320137</v>
      </c>
    </row>
    <row r="58" spans="2:8" ht="21" customHeight="1" x14ac:dyDescent="0.3">
      <c r="B58" s="125" t="s">
        <v>170</v>
      </c>
      <c r="C58" s="126"/>
      <c r="D58" s="127"/>
      <c r="E58" s="81" t="s">
        <v>180</v>
      </c>
      <c r="F58" s="64">
        <f>F59</f>
        <v>68921</v>
      </c>
      <c r="G58" s="64">
        <v>0</v>
      </c>
      <c r="H58" s="63">
        <v>0</v>
      </c>
    </row>
    <row r="59" spans="2:8" ht="21" customHeight="1" x14ac:dyDescent="0.3">
      <c r="B59" s="82">
        <v>4</v>
      </c>
      <c r="C59" s="79"/>
      <c r="D59" s="80"/>
      <c r="E59" s="83" t="s">
        <v>6</v>
      </c>
      <c r="F59" s="64">
        <f>F60</f>
        <v>68921</v>
      </c>
      <c r="G59" s="64">
        <v>0</v>
      </c>
      <c r="H59" s="63">
        <v>0</v>
      </c>
    </row>
    <row r="60" spans="2:8" ht="21" customHeight="1" x14ac:dyDescent="0.3">
      <c r="B60" s="136">
        <v>45</v>
      </c>
      <c r="C60" s="79"/>
      <c r="D60" s="80"/>
      <c r="E60" s="83" t="s">
        <v>144</v>
      </c>
      <c r="F60" s="64">
        <v>68921</v>
      </c>
      <c r="G60" s="64">
        <v>0</v>
      </c>
      <c r="H60" s="63">
        <v>0</v>
      </c>
    </row>
    <row r="61" spans="2:8" ht="21" customHeight="1" x14ac:dyDescent="0.3">
      <c r="B61" s="125" t="s">
        <v>173</v>
      </c>
      <c r="C61" s="119"/>
      <c r="D61" s="120"/>
      <c r="E61" s="81" t="s">
        <v>184</v>
      </c>
      <c r="F61" s="64">
        <f>F62</f>
        <v>110000</v>
      </c>
      <c r="G61" s="64">
        <f>G62</f>
        <v>20093.88</v>
      </c>
      <c r="H61" s="63">
        <f>G61/F61*100</f>
        <v>18.267163636363637</v>
      </c>
    </row>
    <row r="62" spans="2:8" ht="21" customHeight="1" x14ac:dyDescent="0.3">
      <c r="B62" s="125">
        <v>4</v>
      </c>
      <c r="C62" s="126"/>
      <c r="D62" s="127"/>
      <c r="E62" s="83" t="s">
        <v>6</v>
      </c>
      <c r="F62" s="64">
        <f>SUM(F63:F63)</f>
        <v>110000</v>
      </c>
      <c r="G62" s="64">
        <f>SUM(G63:G63)</f>
        <v>20093.88</v>
      </c>
      <c r="H62" s="63">
        <f>G62/F62*100</f>
        <v>18.267163636363637</v>
      </c>
    </row>
    <row r="63" spans="2:8" ht="21" customHeight="1" x14ac:dyDescent="0.3">
      <c r="B63" s="121">
        <v>45</v>
      </c>
      <c r="C63" s="122"/>
      <c r="D63" s="123"/>
      <c r="E63" s="73" t="s">
        <v>144</v>
      </c>
      <c r="F63" s="64">
        <v>110000</v>
      </c>
      <c r="G63" s="64">
        <v>20093.88</v>
      </c>
      <c r="H63" s="63">
        <f>G63/F63*100</f>
        <v>18.267163636363637</v>
      </c>
    </row>
    <row r="64" spans="2:8" ht="21" customHeight="1" x14ac:dyDescent="0.3">
      <c r="B64" s="118" t="s">
        <v>212</v>
      </c>
      <c r="C64" s="119"/>
      <c r="D64" s="120"/>
      <c r="E64" s="61" t="s">
        <v>188</v>
      </c>
      <c r="F64" s="66">
        <f t="shared" ref="F64:G65" si="12">F65</f>
        <v>13272</v>
      </c>
      <c r="G64" s="66">
        <f t="shared" si="12"/>
        <v>0</v>
      </c>
      <c r="H64" s="63">
        <f>G64/F64*100</f>
        <v>0</v>
      </c>
    </row>
    <row r="65" spans="2:8" ht="21" customHeight="1" x14ac:dyDescent="0.3">
      <c r="B65" s="125" t="s">
        <v>170</v>
      </c>
      <c r="C65" s="126"/>
      <c r="D65" s="127"/>
      <c r="E65" s="58" t="s">
        <v>180</v>
      </c>
      <c r="F65" s="64">
        <f t="shared" si="12"/>
        <v>13272</v>
      </c>
      <c r="G65" s="64">
        <f t="shared" si="12"/>
        <v>0</v>
      </c>
      <c r="H65" s="63">
        <f>G65/F65*100</f>
        <v>0</v>
      </c>
    </row>
    <row r="66" spans="2:8" ht="21" customHeight="1" x14ac:dyDescent="0.3">
      <c r="B66" s="121">
        <v>3</v>
      </c>
      <c r="C66" s="122"/>
      <c r="D66" s="123"/>
      <c r="E66" s="46" t="s">
        <v>4</v>
      </c>
      <c r="F66" s="64">
        <f t="shared" ref="F66:G66" si="13">SUM(F67)</f>
        <v>13272</v>
      </c>
      <c r="G66" s="64">
        <f t="shared" si="13"/>
        <v>0</v>
      </c>
      <c r="H66" s="63">
        <f>G66/F66*100</f>
        <v>0</v>
      </c>
    </row>
    <row r="67" spans="2:8" ht="21" customHeight="1" x14ac:dyDescent="0.3">
      <c r="B67" s="128">
        <v>32</v>
      </c>
      <c r="C67" s="129"/>
      <c r="D67" s="130"/>
      <c r="E67" s="83" t="s">
        <v>13</v>
      </c>
      <c r="F67" s="64">
        <v>13272</v>
      </c>
      <c r="G67" s="64">
        <v>0</v>
      </c>
      <c r="H67" s="63">
        <f>G67/F67*100</f>
        <v>0</v>
      </c>
    </row>
    <row r="68" spans="2:8" ht="21.75" customHeight="1" x14ac:dyDescent="0.3">
      <c r="B68" s="118" t="s">
        <v>196</v>
      </c>
      <c r="C68" s="119"/>
      <c r="D68" s="120"/>
      <c r="E68" s="61" t="s">
        <v>220</v>
      </c>
      <c r="F68" s="66">
        <f t="shared" ref="F68:G69" si="14">F69</f>
        <v>38000</v>
      </c>
      <c r="G68" s="66">
        <f t="shared" si="14"/>
        <v>0</v>
      </c>
      <c r="H68" s="63">
        <f>G68/F68*100</f>
        <v>0</v>
      </c>
    </row>
    <row r="69" spans="2:8" ht="21.75" customHeight="1" x14ac:dyDescent="0.3">
      <c r="B69" s="125" t="s">
        <v>170</v>
      </c>
      <c r="C69" s="126"/>
      <c r="D69" s="127"/>
      <c r="E69" s="58" t="s">
        <v>180</v>
      </c>
      <c r="F69" s="64">
        <f t="shared" si="14"/>
        <v>38000</v>
      </c>
      <c r="G69" s="64">
        <f t="shared" si="14"/>
        <v>0</v>
      </c>
      <c r="H69" s="63">
        <f>G69/F69*100</f>
        <v>0</v>
      </c>
    </row>
    <row r="70" spans="2:8" ht="21" customHeight="1" x14ac:dyDescent="0.3">
      <c r="B70" s="121">
        <v>3</v>
      </c>
      <c r="C70" s="122"/>
      <c r="D70" s="123"/>
      <c r="E70" s="46" t="s">
        <v>4</v>
      </c>
      <c r="F70" s="64">
        <f t="shared" ref="F70:G70" si="15">SUM(F71)</f>
        <v>38000</v>
      </c>
      <c r="G70" s="64">
        <f t="shared" si="15"/>
        <v>0</v>
      </c>
      <c r="H70" s="63">
        <f>G70/F70*100</f>
        <v>0</v>
      </c>
    </row>
    <row r="71" spans="2:8" ht="20.25" customHeight="1" x14ac:dyDescent="0.3">
      <c r="B71" s="128">
        <v>31</v>
      </c>
      <c r="C71" s="129"/>
      <c r="D71" s="130"/>
      <c r="E71" s="46" t="s">
        <v>5</v>
      </c>
      <c r="F71" s="64">
        <v>38000</v>
      </c>
      <c r="G71" s="64">
        <v>0</v>
      </c>
      <c r="H71" s="63">
        <f>G71/F71*100</f>
        <v>0</v>
      </c>
    </row>
    <row r="74" spans="2:8" x14ac:dyDescent="0.3">
      <c r="F74" s="65">
        <f>F9+F14</f>
        <v>4844974</v>
      </c>
      <c r="G74" s="65">
        <f>G9+G14</f>
        <v>2591136.86</v>
      </c>
      <c r="H74" s="65"/>
    </row>
  </sheetData>
  <mergeCells count="56">
    <mergeCell ref="B67:D67"/>
    <mergeCell ref="B68:D68"/>
    <mergeCell ref="B69:D69"/>
    <mergeCell ref="B70:D70"/>
    <mergeCell ref="B71:D71"/>
    <mergeCell ref="B64:D64"/>
    <mergeCell ref="B65:D65"/>
    <mergeCell ref="B66:D66"/>
    <mergeCell ref="B57:D57"/>
    <mergeCell ref="B61:D61"/>
    <mergeCell ref="B62:D62"/>
    <mergeCell ref="B63:D63"/>
    <mergeCell ref="B58:D58"/>
    <mergeCell ref="B54:D54"/>
    <mergeCell ref="B52:D52"/>
    <mergeCell ref="B53:D53"/>
    <mergeCell ref="B48:D48"/>
    <mergeCell ref="B49:D49"/>
    <mergeCell ref="B50:D50"/>
    <mergeCell ref="B51:D51"/>
    <mergeCell ref="B46:D46"/>
    <mergeCell ref="B47:D47"/>
    <mergeCell ref="B43:D43"/>
    <mergeCell ref="B36:D36"/>
    <mergeCell ref="B37:D37"/>
    <mergeCell ref="B38:D38"/>
    <mergeCell ref="B40:D40"/>
    <mergeCell ref="B42:D42"/>
    <mergeCell ref="B28:D28"/>
    <mergeCell ref="B29:D29"/>
    <mergeCell ref="B30:D30"/>
    <mergeCell ref="B34:D34"/>
    <mergeCell ref="B35:D35"/>
    <mergeCell ref="B23:D23"/>
    <mergeCell ref="B24:D24"/>
    <mergeCell ref="B25:D25"/>
    <mergeCell ref="B26:D26"/>
    <mergeCell ref="B27:D27"/>
    <mergeCell ref="B20:D20"/>
    <mergeCell ref="B21:D21"/>
    <mergeCell ref="B22:D22"/>
    <mergeCell ref="B15:D15"/>
    <mergeCell ref="B16:D16"/>
    <mergeCell ref="B17:D17"/>
    <mergeCell ref="B18:D18"/>
    <mergeCell ref="B14:D14"/>
    <mergeCell ref="B9:D9"/>
    <mergeCell ref="B10:D10"/>
    <mergeCell ref="B12:D12"/>
    <mergeCell ref="B2:H2"/>
    <mergeCell ref="B11:D11"/>
    <mergeCell ref="B13:D13"/>
    <mergeCell ref="B4:H4"/>
    <mergeCell ref="B6:E6"/>
    <mergeCell ref="B7:E7"/>
    <mergeCell ref="B8:D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2025-07-28T07:37:54Z</cp:lastPrinted>
  <dcterms:created xsi:type="dcterms:W3CDTF">2022-08-12T12:51:27Z</dcterms:created>
  <dcterms:modified xsi:type="dcterms:W3CDTF">2025-07-28T07:41:40Z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