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699CDA1-8A44-4F27-903E-A0A1A6653EC4}" xr6:coauthVersionLast="47" xr6:coauthVersionMax="47" xr10:uidLastSave="{00000000-0000-0000-0000-000000000000}"/>
  <bookViews>
    <workbookView minimized="1" xWindow="4230" yWindow="1110" windowWidth="13140" windowHeight="11295" tabRatio="601" firstSheet="6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0" i="7" l="1"/>
  <c r="E19" i="10"/>
  <c r="J25" i="1" l="1"/>
  <c r="K12" i="1"/>
  <c r="J10" i="1"/>
  <c r="J24" i="1"/>
  <c r="J16" i="1"/>
  <c r="J15" i="1"/>
  <c r="J14" i="1"/>
  <c r="J13" i="1"/>
  <c r="J11" i="1"/>
  <c r="K25" i="1"/>
  <c r="K24" i="1"/>
  <c r="K23" i="1"/>
  <c r="K22" i="1"/>
  <c r="K21" i="1"/>
  <c r="K16" i="1"/>
  <c r="K15" i="1"/>
  <c r="K14" i="1"/>
  <c r="K13" i="1"/>
  <c r="K11" i="1"/>
  <c r="K10" i="1"/>
  <c r="H16" i="1"/>
  <c r="H10" i="1"/>
  <c r="H13" i="1"/>
  <c r="G117" i="3" l="1"/>
  <c r="J117" i="3"/>
  <c r="I117" i="3"/>
  <c r="E37" i="8"/>
  <c r="D12" i="8"/>
  <c r="H94" i="7"/>
  <c r="H129" i="7"/>
  <c r="H128" i="7"/>
  <c r="H132" i="7"/>
  <c r="D44" i="8"/>
  <c r="D34" i="8"/>
  <c r="D37" i="8"/>
  <c r="D33" i="8"/>
  <c r="D40" i="8"/>
  <c r="E40" i="8"/>
  <c r="C40" i="8"/>
  <c r="G15" i="8"/>
  <c r="D7" i="8"/>
  <c r="E24" i="8"/>
  <c r="D7" i="11"/>
  <c r="E7" i="11"/>
  <c r="E6" i="11"/>
  <c r="H52" i="3"/>
  <c r="J118" i="3"/>
  <c r="J115" i="3"/>
  <c r="J112" i="3"/>
  <c r="J111" i="3"/>
  <c r="J109" i="3"/>
  <c r="J108" i="3"/>
  <c r="H103" i="3"/>
  <c r="J63" i="3"/>
  <c r="G54" i="3"/>
  <c r="G58" i="3"/>
  <c r="I58" i="3"/>
  <c r="I54" i="3"/>
  <c r="J43" i="3"/>
  <c r="J20" i="3"/>
  <c r="J41" i="3"/>
  <c r="J39" i="3"/>
  <c r="J34" i="3"/>
  <c r="J31" i="3"/>
  <c r="J24" i="3"/>
  <c r="K45" i="3"/>
  <c r="H51" i="3" l="1"/>
  <c r="I53" i="3"/>
  <c r="J54" i="3"/>
  <c r="I23" i="1"/>
  <c r="F51" i="8"/>
  <c r="F47" i="8"/>
  <c r="F42" i="8"/>
  <c r="F41" i="8"/>
  <c r="F38" i="8"/>
  <c r="F36" i="8"/>
  <c r="G53" i="8"/>
  <c r="G52" i="8"/>
  <c r="G49" i="8"/>
  <c r="G47" i="8"/>
  <c r="G46" i="8"/>
  <c r="G45" i="8"/>
  <c r="G42" i="8"/>
  <c r="G41" i="8"/>
  <c r="G38" i="8"/>
  <c r="G36" i="8"/>
  <c r="E10" i="8"/>
  <c r="E16" i="8"/>
  <c r="D10" i="8"/>
  <c r="F23" i="8"/>
  <c r="F18" i="8"/>
  <c r="F14" i="8"/>
  <c r="F13" i="8"/>
  <c r="F11" i="8"/>
  <c r="F9" i="8"/>
  <c r="G28" i="8"/>
  <c r="G27" i="8"/>
  <c r="G26" i="8"/>
  <c r="G25" i="8"/>
  <c r="G23" i="8"/>
  <c r="G21" i="8"/>
  <c r="G18" i="8"/>
  <c r="G17" i="8"/>
  <c r="G14" i="8"/>
  <c r="G13" i="8"/>
  <c r="G9" i="8"/>
  <c r="D24" i="8"/>
  <c r="G24" i="8" s="1"/>
  <c r="G27" i="7"/>
  <c r="H27" i="7" s="1"/>
  <c r="G32" i="7"/>
  <c r="H32" i="7" s="1"/>
  <c r="G51" i="7"/>
  <c r="H51" i="7" s="1"/>
  <c r="F110" i="7"/>
  <c r="F109" i="7" s="1"/>
  <c r="H102" i="7"/>
  <c r="H101" i="7"/>
  <c r="F50" i="7"/>
  <c r="F26" i="7"/>
  <c r="F25" i="7" s="1"/>
  <c r="H15" i="7"/>
  <c r="H14" i="7"/>
  <c r="H13" i="7"/>
  <c r="G128" i="7"/>
  <c r="G127" i="7" s="1"/>
  <c r="F128" i="7"/>
  <c r="F127" i="7" s="1"/>
  <c r="H125" i="7"/>
  <c r="H124" i="7"/>
  <c r="H122" i="7"/>
  <c r="H121" i="7"/>
  <c r="F120" i="7"/>
  <c r="G56" i="7"/>
  <c r="H56" i="7" s="1"/>
  <c r="G85" i="7"/>
  <c r="H85" i="7" s="1"/>
  <c r="G83" i="7"/>
  <c r="G80" i="7"/>
  <c r="H80" i="7" s="1"/>
  <c r="G116" i="7"/>
  <c r="F104" i="7"/>
  <c r="G98" i="7"/>
  <c r="G97" i="7" s="1"/>
  <c r="G94" i="7"/>
  <c r="G93" i="7" s="1"/>
  <c r="F10" i="7"/>
  <c r="F9" i="7" s="1"/>
  <c r="G9" i="7"/>
  <c r="F22" i="7"/>
  <c r="F21" i="7" s="1"/>
  <c r="F93" i="7"/>
  <c r="F97" i="7"/>
  <c r="F106" i="7"/>
  <c r="G107" i="7"/>
  <c r="G106" i="7" s="1"/>
  <c r="G111" i="7"/>
  <c r="G110" i="7" s="1"/>
  <c r="F135" i="7"/>
  <c r="F49" i="7" l="1"/>
  <c r="G115" i="7"/>
  <c r="G109" i="7" s="1"/>
  <c r="G26" i="7"/>
  <c r="G25" i="7" s="1"/>
  <c r="F20" i="7"/>
  <c r="F8" i="7" s="1"/>
  <c r="G50" i="7"/>
  <c r="G49" i="7" s="1"/>
  <c r="H120" i="7"/>
  <c r="H116" i="7"/>
  <c r="H106" i="7"/>
  <c r="H93" i="7"/>
  <c r="H111" i="7"/>
  <c r="H98" i="7"/>
  <c r="H97" i="7"/>
  <c r="H107" i="7"/>
  <c r="H115" i="7" l="1"/>
  <c r="H26" i="7"/>
  <c r="G20" i="7"/>
  <c r="G8" i="7" s="1"/>
  <c r="H8" i="7" s="1"/>
  <c r="H50" i="7"/>
  <c r="H127" i="7"/>
  <c r="H109" i="7"/>
  <c r="H49" i="7"/>
  <c r="H110" i="7"/>
  <c r="H9" i="7"/>
  <c r="H20" i="7"/>
  <c r="H25" i="7"/>
  <c r="G7" i="10" l="1"/>
  <c r="G8" i="10"/>
  <c r="G9" i="10"/>
  <c r="G10" i="10"/>
  <c r="G11" i="10"/>
  <c r="G6" i="10"/>
  <c r="K12" i="9"/>
  <c r="K11" i="9"/>
  <c r="K8" i="9"/>
  <c r="K7" i="9"/>
  <c r="D16" i="8"/>
  <c r="C16" i="8"/>
  <c r="I61" i="3"/>
  <c r="I84" i="3"/>
  <c r="G10" i="8" l="1"/>
  <c r="G16" i="8"/>
  <c r="F16" i="8"/>
  <c r="H23" i="1" l="1"/>
  <c r="C50" i="8"/>
  <c r="C48" i="8"/>
  <c r="C44" i="8"/>
  <c r="C37" i="8"/>
  <c r="C35" i="8"/>
  <c r="C22" i="8"/>
  <c r="C20" i="8"/>
  <c r="C12" i="8"/>
  <c r="C10" i="8"/>
  <c r="F10" i="8" s="1"/>
  <c r="C8" i="8"/>
  <c r="G114" i="3"/>
  <c r="G107" i="3"/>
  <c r="G105" i="3"/>
  <c r="G96" i="3"/>
  <c r="G95" i="3" s="1"/>
  <c r="G87" i="3"/>
  <c r="G84" i="3"/>
  <c r="G73" i="3"/>
  <c r="G66" i="3"/>
  <c r="G61" i="3"/>
  <c r="G53" i="3"/>
  <c r="G44" i="3"/>
  <c r="G42" i="3"/>
  <c r="G38" i="3"/>
  <c r="G37" i="3" s="1"/>
  <c r="G35" i="3"/>
  <c r="G33" i="3"/>
  <c r="G30" i="3"/>
  <c r="G29" i="3" s="1"/>
  <c r="G27" i="3"/>
  <c r="G23" i="3"/>
  <c r="G19" i="3"/>
  <c r="G16" i="3"/>
  <c r="G13" i="3"/>
  <c r="G22" i="3" l="1"/>
  <c r="G12" i="3"/>
  <c r="C34" i="8"/>
  <c r="C33" i="8" s="1"/>
  <c r="G104" i="3"/>
  <c r="G103" i="3" s="1"/>
  <c r="G32" i="3"/>
  <c r="G60" i="3"/>
  <c r="G52" i="3" s="1"/>
  <c r="G11" i="3"/>
  <c r="E34" i="8"/>
  <c r="F37" i="8" l="1"/>
  <c r="D22" i="8"/>
  <c r="I96" i="3"/>
  <c r="I66" i="3"/>
  <c r="G10" i="1" l="1"/>
  <c r="E44" i="8" l="1"/>
  <c r="G44" i="8" l="1"/>
  <c r="F44" i="8"/>
  <c r="I87" i="3"/>
  <c r="I38" i="3"/>
  <c r="I37" i="3" s="1"/>
  <c r="I33" i="3"/>
  <c r="J33" i="3" s="1"/>
  <c r="J38" i="3" l="1"/>
  <c r="E35" i="8"/>
  <c r="E50" i="8"/>
  <c r="I13" i="1"/>
  <c r="I10" i="1"/>
  <c r="G13" i="1"/>
  <c r="K37" i="3" l="1"/>
  <c r="J37" i="3"/>
  <c r="F50" i="8"/>
  <c r="F35" i="8"/>
  <c r="F40" i="8"/>
  <c r="G8" i="11"/>
  <c r="F8" i="11"/>
  <c r="G11" i="8"/>
  <c r="G51" i="8"/>
  <c r="J55" i="3"/>
  <c r="J56" i="3"/>
  <c r="J57" i="3"/>
  <c r="J59" i="3"/>
  <c r="J62" i="3"/>
  <c r="J64" i="3"/>
  <c r="J67" i="3"/>
  <c r="J69" i="3"/>
  <c r="J70" i="3"/>
  <c r="J71" i="3"/>
  <c r="J72" i="3"/>
  <c r="J74" i="3"/>
  <c r="J75" i="3"/>
  <c r="J76" i="3"/>
  <c r="J77" i="3"/>
  <c r="J78" i="3"/>
  <c r="J79" i="3"/>
  <c r="J80" i="3"/>
  <c r="J81" i="3"/>
  <c r="J82" i="3"/>
  <c r="J83" i="3"/>
  <c r="J88" i="3"/>
  <c r="J89" i="3"/>
  <c r="J90" i="3"/>
  <c r="J91" i="3"/>
  <c r="J92" i="3"/>
  <c r="J94" i="3"/>
  <c r="J97" i="3"/>
  <c r="J99" i="3"/>
  <c r="I16" i="1" l="1"/>
  <c r="G16" i="1"/>
  <c r="D6" i="11"/>
  <c r="C6" i="11"/>
  <c r="D50" i="8"/>
  <c r="G50" i="8" s="1"/>
  <c r="D48" i="8"/>
  <c r="E48" i="8"/>
  <c r="E33" i="8" s="1"/>
  <c r="G40" i="8"/>
  <c r="G37" i="8"/>
  <c r="D35" i="8"/>
  <c r="G35" i="8" s="1"/>
  <c r="E22" i="8"/>
  <c r="D20" i="8"/>
  <c r="E20" i="8"/>
  <c r="G20" i="8" s="1"/>
  <c r="E12" i="8"/>
  <c r="D8" i="8"/>
  <c r="E8" i="8"/>
  <c r="E7" i="8" s="1"/>
  <c r="E6" i="8" s="1"/>
  <c r="F33" i="8" l="1"/>
  <c r="D6" i="8"/>
  <c r="G6" i="8" s="1"/>
  <c r="G7" i="8"/>
  <c r="G48" i="8"/>
  <c r="G8" i="8"/>
  <c r="F8" i="8"/>
  <c r="G12" i="8"/>
  <c r="F12" i="8"/>
  <c r="F22" i="8"/>
  <c r="G22" i="8"/>
  <c r="F34" i="8"/>
  <c r="F6" i="11"/>
  <c r="G7" i="11"/>
  <c r="F7" i="11"/>
  <c r="G6" i="11"/>
  <c r="C7" i="8"/>
  <c r="C6" i="8" s="1"/>
  <c r="G33" i="8" l="1"/>
  <c r="G34" i="8"/>
  <c r="F7" i="8"/>
  <c r="F6" i="8" s="1"/>
  <c r="I19" i="3" l="1"/>
  <c r="J19" i="3" s="1"/>
  <c r="I16" i="3"/>
  <c r="I13" i="3"/>
  <c r="I114" i="3"/>
  <c r="J114" i="3" s="1"/>
  <c r="I107" i="3"/>
  <c r="I105" i="3"/>
  <c r="I73" i="3"/>
  <c r="I60" i="3" s="1"/>
  <c r="I42" i="3"/>
  <c r="I35" i="3"/>
  <c r="I30" i="3"/>
  <c r="J30" i="3" s="1"/>
  <c r="I27" i="3"/>
  <c r="I23" i="3"/>
  <c r="J23" i="3" s="1"/>
  <c r="J42" i="3" l="1"/>
  <c r="K42" i="3"/>
  <c r="I12" i="3"/>
  <c r="J12" i="3" s="1"/>
  <c r="H11" i="3"/>
  <c r="K60" i="3"/>
  <c r="J58" i="3"/>
  <c r="J61" i="3"/>
  <c r="J73" i="3"/>
  <c r="J96" i="3"/>
  <c r="J107" i="3"/>
  <c r="J66" i="3"/>
  <c r="J87" i="3"/>
  <c r="I104" i="3"/>
  <c r="I95" i="3"/>
  <c r="H44" i="3"/>
  <c r="I32" i="3"/>
  <c r="I22" i="3"/>
  <c r="I29" i="3"/>
  <c r="I52" i="3" l="1"/>
  <c r="K29" i="3"/>
  <c r="J29" i="3"/>
  <c r="K22" i="3"/>
  <c r="J22" i="3"/>
  <c r="J32" i="3"/>
  <c r="K32" i="3"/>
  <c r="I11" i="3"/>
  <c r="G51" i="3"/>
  <c r="H10" i="3"/>
  <c r="J60" i="3"/>
  <c r="G10" i="3"/>
  <c r="K95" i="3"/>
  <c r="J95" i="3"/>
  <c r="J53" i="3"/>
  <c r="K53" i="3"/>
  <c r="I44" i="3"/>
  <c r="K44" i="3" s="1"/>
  <c r="K104" i="3"/>
  <c r="J104" i="3"/>
  <c r="I103" i="3"/>
  <c r="K11" i="3" l="1"/>
  <c r="J11" i="3"/>
  <c r="I10" i="3"/>
  <c r="I51" i="3"/>
  <c r="K103" i="3"/>
  <c r="J103" i="3"/>
  <c r="J52" i="3"/>
  <c r="K52" i="3"/>
  <c r="K10" i="3" l="1"/>
  <c r="J10" i="3"/>
  <c r="J51" i="3"/>
  <c r="K51" i="3"/>
</calcChain>
</file>

<file path=xl/sharedStrings.xml><?xml version="1.0" encoding="utf-8"?>
<sst xmlns="http://schemas.openxmlformats.org/spreadsheetml/2006/main" count="433" uniqueCount="236">
  <si>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</si>
  <si>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</si>
  <si>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</si>
  <si>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</si>
  <si>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</si>
  <si>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</si>
  <si>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</si>
  <si>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</si>
  <si>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</si>
  <si>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</si>
  <si>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</si>
  <si>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</si>
  <si>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</si>
  <si>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</si>
  <si>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</si>
  <si>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</si>
  <si>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</si>
  <si>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</si>
  <si>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</si>
  <si>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</si>
  <si>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</si>
  <si>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</si>
  <si>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</si>
  <si>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</si>
  <si>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</si>
  <si>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</si>
  <si>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</si>
  <si>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</si>
  <si>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</si>
  <si>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</si>
  <si>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</si>
  <si>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</si>
  <si>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</si>
  <si>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</si>
  <si>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</si>
  <si>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</si>
  <si>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</si>
  <si>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</si>
  <si>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</si>
  <si>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</si>
  <si>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</si>
  <si>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</si>
  <si>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</si>
  <si>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</si>
  <si>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</si>
  <si>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</si>
  <si>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</si>
  <si>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</si>
  <si>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</si>
  <si>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</si>
  <si>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</si>
  <si>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</si>
  <si>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</si>
  <si>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</si>
  <si>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</si>
  <si>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</si>
  <si>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</si>
  <si>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</si>
  <si>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</si>
  <si>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</si>
  <si>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</si>
  <si>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</si>
  <si>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</si>
  <si>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</si>
  <si>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</si>
  <si>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</si>
  <si>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</si>
  <si>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</si>
  <si>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</si>
  <si>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</si>
  <si>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</si>
  <si>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</si>
  <si>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</si>
  <si>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</si>
  <si>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</si>
  <si>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</si>
  <si>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</si>
  <si>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</si>
  <si>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</si>
  <si>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</si>
  <si>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</si>
  <si>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</si>
  <si>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</si>
  <si>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</si>
  <si>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</si>
  <si>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Ostali rashodi za zaposlene</t>
  </si>
  <si>
    <t>Doprinosi na plaće</t>
  </si>
  <si>
    <t>Doprinosi za obavezno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</si>
  <si>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</si>
  <si>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</si>
  <si>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</si>
  <si>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</si>
  <si>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</si>
  <si>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</si>
  <si>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</si>
  <si>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</si>
  <si>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</si>
  <si>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</si>
  <si>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</si>
  <si>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</si>
  <si>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</si>
  <si>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</si>
  <si>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</si>
  <si>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</si>
  <si>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</si>
  <si>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</si>
  <si>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</si>
  <si>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</si>
  <si>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</si>
  <si>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</si>
  <si>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</si>
  <si>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</si>
  <si>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</si>
  <si>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</si>
  <si>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</si>
  <si>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</si>
  <si>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</si>
  <si>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</si>
  <si>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</si>
  <si>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</si>
  <si>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</si>
  <si>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</si>
  <si>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</si>
  <si>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</si>
  <si>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</si>
  <si>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</si>
  <si>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</si>
  <si>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</si>
  <si>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</si>
  <si>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</si>
  <si>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</si>
  <si>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</si>
  <si>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</si>
  <si>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</si>
  <si>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</si>
  <si>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</si>
  <si>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</si>
  <si>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</si>
  <si>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32 Vlastiti prihodi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</si>
  <si>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</si>
  <si>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</si>
  <si>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</si>
  <si>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</si>
  <si>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</si>
  <si>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</si>
  <si>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</si>
  <si>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</si>
  <si>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</si>
  <si>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43 Prihodi za posebne namjene</t>
  </si>
  <si>
    <t>07 Zdravstvo</t>
  </si>
  <si>
    <t>072 Službe za vanjske pacijente</t>
  </si>
  <si>
    <t>Izvor financiranja 44</t>
  </si>
  <si>
    <t>Izvor financiranja 11</t>
  </si>
  <si>
    <t>Izvor financiranja 43</t>
  </si>
  <si>
    <t>Izvor financiranja 32</t>
  </si>
  <si>
    <t>Izvor financiranja 58</t>
  </si>
  <si>
    <t>Izvor financiranja 62</t>
  </si>
  <si>
    <t>Izvor financiranja 72</t>
  </si>
  <si>
    <t>Održavanje zdravstvenih ustanova</t>
  </si>
  <si>
    <t>Decentralizirana sredstva</t>
  </si>
  <si>
    <t>Program ustanova u zdravstvu iznad standarda</t>
  </si>
  <si>
    <t>Opći prihodi i primici</t>
  </si>
  <si>
    <t>Pružanje usluga temeljem ugovora s HZZO-om</t>
  </si>
  <si>
    <t>Prihodi za posebne namjene</t>
  </si>
  <si>
    <t>Vlastiti prihodi</t>
  </si>
  <si>
    <t>Ostale pomoći</t>
  </si>
  <si>
    <t>Donacije</t>
  </si>
  <si>
    <t>Prihodi od prodaje nefin.imovine i nadoknade štete s osnova osiguranja</t>
  </si>
  <si>
    <t>Usavršavanje zdravstvenih radnika i podizanje kvalitete zdravstvene zaštite</t>
  </si>
  <si>
    <t>Zakonski standard ustanova u zdravstvu</t>
  </si>
  <si>
    <t>PROGRAM 1209</t>
  </si>
  <si>
    <t>Aktivnost A120901</t>
  </si>
  <si>
    <t>PROGRAM 1212</t>
  </si>
  <si>
    <t>Aktivnost A121212</t>
  </si>
  <si>
    <t>Aktivnost A121213</t>
  </si>
  <si>
    <t>Aktivnost A121214</t>
  </si>
  <si>
    <t>Aktivnost T121209</t>
  </si>
  <si>
    <t>Pružanje usluga izvan ugovora s HZZO-om</t>
  </si>
  <si>
    <t xml:space="preserve">IZVJEŠTAJ O IZVRŠENJU FINANCIJSKOG PLANA PRORAČUNSKOG KORISNIKA JEDINICE LOKALNE I PODRUČNE (REGIONALNE) SAMOUPRAVE ZA  PRVO POLUGODIŠTE. </t>
  </si>
  <si>
    <t xml:space="preserve">OSTVARENJE/IZVRŠENJE 
1.-06.2025. </t>
  </si>
  <si>
    <t>Rashodi lijekova i potrošnog medicinskog materijala</t>
  </si>
  <si>
    <t>Rashodi po osnovi utroška lijeova i potrošnog medicinskog materijala</t>
  </si>
  <si>
    <r>
      <t xml:space="preserve"> </t>
    </r>
    <r>
      <rPr>
        <i/>
        <sz val="10"/>
        <color indexed="8"/>
        <rFont val="Arial"/>
        <family val="2"/>
        <charset val="238"/>
      </rPr>
      <t>52 Ostale pomoći</t>
    </r>
  </si>
  <si>
    <r>
      <t xml:space="preserve"> </t>
    </r>
    <r>
      <rPr>
        <i/>
        <sz val="10"/>
        <rFont val="Arial"/>
        <family val="2"/>
        <charset val="238"/>
      </rPr>
      <t>52 Ostale pomoći</t>
    </r>
  </si>
  <si>
    <t>Poboljšanje standarda zdravstvene ustanove</t>
  </si>
  <si>
    <t>074 Služba javnog zdravstva</t>
  </si>
  <si>
    <t>ZAVOD ZA JAVNO ZDRAVSTVO DUBROVAČKO-NERETVANSKE ŽUPANIJE</t>
  </si>
  <si>
    <t>Aktivnost A121201</t>
  </si>
  <si>
    <t>Mjere prevencije ovisnosti i suzbijanje opojnih droga</t>
  </si>
  <si>
    <t>Aktivnost K121229</t>
  </si>
  <si>
    <t>Poticajne mjere za zdravstvene radnike</t>
  </si>
  <si>
    <t>Ostale naknade troškova zaposlenima</t>
  </si>
  <si>
    <t xml:space="preserve"> </t>
  </si>
  <si>
    <t>Rashodi po osnovi otpisa lijekova i potrošnog medicinskog materijala</t>
  </si>
  <si>
    <t>32 Vlastiti prihodi - prenesena sredstva</t>
  </si>
  <si>
    <t xml:space="preserve"> 58 Instrumenti EU nove generacije</t>
  </si>
  <si>
    <t>52 Ostale pomoći - prenesena sredstva</t>
  </si>
  <si>
    <t>Primljeni zajmovi od trgovačkih društava i obrtnika izvan javnog sektora</t>
  </si>
  <si>
    <t>Primljeni zajmovi od tuzemnih trgovačkih društava izvan javnog sektora</t>
  </si>
  <si>
    <t>Otplata glavnice primljenih zajmova od trgovačkih društava i obrtnika izvan javnog sektora</t>
  </si>
  <si>
    <t>Otplata glavnice primljenih zajmova od tuzemnih trgovačkih društava izvan javnog sektora</t>
  </si>
  <si>
    <t>8 Namjenski primici</t>
  </si>
  <si>
    <t>81 Namjenski primici od povrata glavnice danih zajmova i depozita</t>
  </si>
  <si>
    <t>Aktivnost K120902</t>
  </si>
  <si>
    <t>Opremanje zdravstvenih ustanova</t>
  </si>
  <si>
    <t>Aktivnost K120904</t>
  </si>
  <si>
    <t>Informatizacija zdravstvenih ustanova</t>
  </si>
  <si>
    <t>Izvor financiranja 52</t>
  </si>
  <si>
    <t>Instrumenti EU nove generacije</t>
  </si>
  <si>
    <t>Rezultat poslovanja</t>
  </si>
  <si>
    <t>Doprinosi za obvezno zdravstveno osiguranje</t>
  </si>
  <si>
    <t>Usluge telefona, interneta, pošte i prijevoza</t>
  </si>
  <si>
    <t xml:space="preserve">Rashodi po osnovi utroška lijekova i potrošnog medicinskog materijala </t>
  </si>
  <si>
    <t>Manjak prihoda</t>
  </si>
  <si>
    <t>Nabava uređaja za molekularnu dijaknostiku i servisiranje obveza po robnom zajmu</t>
  </si>
  <si>
    <t xml:space="preserve"> Namjenski primici od povrata glavnice danih zajmova i depozita</t>
  </si>
  <si>
    <t>Izvor financiranja 81</t>
  </si>
  <si>
    <t>Aktivnost K121238</t>
  </si>
  <si>
    <t>Vlastiti prihodi - preneseni</t>
  </si>
  <si>
    <t>Ostale pomoći - prenesena sredstva</t>
  </si>
  <si>
    <t xml:space="preserve">PRENESENI REZULTAT - VIŠAK </t>
  </si>
  <si>
    <t>UKUPNI PRIHODI I PRENESENI REZULTAT - VIŠAK PRIHODA</t>
  </si>
  <si>
    <t xml:space="preserve"> 58 Instrumenti EU nove generacije - preneseni manjak</t>
  </si>
  <si>
    <t>PRENESENI REZULTAT - MANJAK</t>
  </si>
  <si>
    <t xml:space="preserve"> 58 Instrumenti EU nove generacije - manjak</t>
  </si>
  <si>
    <t>UKUPNI RASHODI I PRENESENI REZULTAT - MANJAK PRIHODA</t>
  </si>
  <si>
    <t>IZVORNI PLAN/ REBALANS 2026.</t>
  </si>
  <si>
    <t xml:space="preserve">OSTVARENJE/IZVRŠENJE 
1.-06.2026. </t>
  </si>
  <si>
    <t xml:space="preserve">Kazne, penali i naknade štete </t>
  </si>
  <si>
    <t>Ostale kazne</t>
  </si>
  <si>
    <t xml:space="preserve">Rashodi za donacije, kazne, naknade šteta i kapitalne pomoći </t>
  </si>
  <si>
    <t xml:space="preserve">Nematerijalna proizvedena imovina </t>
  </si>
  <si>
    <t xml:space="preserve">  44 Decentralizirana prenesena sredstva</t>
  </si>
  <si>
    <t>Rashodi po osnovi utroška lijekova i medicinskog potrošnog materijala</t>
  </si>
  <si>
    <t>Ostali rashodi</t>
  </si>
  <si>
    <t>VIŠAK/MANJAK IZ PRETHODNE(IH) GODINA KOJI ĆE SE RASPOREDITI/POKRITI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</si>
</sst>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9" formatCode="#,##0.00_ ;\-#,##0.00\ 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indexed="8"/>
      <name val="Arial"/>
      <family val="2"/>
    </font>
    <font>
      <sz val="10"/>
      <name val="Geneva"/>
      <charset val="238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164" fontId="19" fillId="0" borderId="0" applyFont="0" applyFill="0" applyBorder="0" applyAlignment="0" applyProtection="0"/>
    <xf numFmtId="0" fontId="25" fillId="0" borderId="0"/>
  </cellStyleXfs>
  <cellXfs count="144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3" fillId="0" borderId="3" xfId="0" quotePrefix="1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5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3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164" fontId="0" fillId="0" borderId="0" xfId="0" applyNumberFormat="1"/>
    <xf numFmtId="164" fontId="6" fillId="0" borderId="3" xfId="1" applyFont="1" applyFill="1" applyBorder="1" applyAlignment="1">
      <alignment horizontal="right"/>
    </xf>
    <xf numFmtId="164" fontId="6" fillId="3" borderId="3" xfId="1" applyFont="1" applyFill="1" applyBorder="1" applyAlignment="1">
      <alignment horizontal="right"/>
    </xf>
    <xf numFmtId="164" fontId="6" fillId="0" borderId="3" xfId="1" applyFont="1" applyBorder="1" applyAlignment="1">
      <alignment horizontal="right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left" vertical="center"/>
    </xf>
    <xf numFmtId="0" fontId="21" fillId="0" borderId="0" xfId="0" applyFont="1"/>
    <xf numFmtId="0" fontId="23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0" fillId="2" borderId="1" xfId="0" applyNumberFormat="1" applyFont="1" applyFill="1" applyBorder="1" applyAlignment="1" applyProtection="1">
      <alignment horizontal="left" vertical="center" wrapText="1"/>
    </xf>
    <xf numFmtId="0" fontId="20" fillId="2" borderId="2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0" fillId="2" borderId="1" xfId="0" applyNumberFormat="1" applyFont="1" applyFill="1" applyBorder="1" applyAlignment="1" applyProtection="1">
      <alignment horizontal="left" vertical="center" wrapText="1"/>
    </xf>
    <xf numFmtId="0" fontId="20" fillId="2" borderId="2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8" fillId="0" borderId="0" xfId="0" applyFont="1" applyAlignment="1">
      <alignment horizontal="center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13" fillId="3" borderId="2" xfId="0" applyNumberFormat="1" applyFont="1" applyFill="1" applyBorder="1" applyAlignment="1" applyProtection="1">
      <alignment horizontal="center" vertical="center" wrapText="1"/>
    </xf>
    <xf numFmtId="0" fontId="13" fillId="3" borderId="4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24" fillId="2" borderId="1" xfId="0" applyNumberFormat="1" applyFont="1" applyFill="1" applyBorder="1" applyAlignment="1" applyProtection="1">
      <alignment horizontal="left" vertical="center" wrapText="1"/>
    </xf>
    <xf numFmtId="0" fontId="24" fillId="2" borderId="2" xfId="0" applyNumberFormat="1" applyFont="1" applyFill="1" applyBorder="1" applyAlignment="1" applyProtection="1">
      <alignment horizontal="left" vertical="center" wrapText="1"/>
    </xf>
    <xf numFmtId="0" fontId="24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6" fillId="0" borderId="6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169" fontId="0" fillId="0" borderId="0" xfId="0" applyNumberFormat="1"/>
    <xf numFmtId="169" fontId="0" fillId="0" borderId="3" xfId="1" applyNumberFormat="1" applyFont="1" applyBorder="1" applyAlignment="1">
      <alignment horizontal="center" vertical="center"/>
    </xf>
    <xf numFmtId="169" fontId="27" fillId="0" borderId="3" xfId="1" applyNumberFormat="1" applyFont="1" applyBorder="1" applyAlignment="1">
      <alignment horizontal="center" vertical="center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169" fontId="1" fillId="0" borderId="3" xfId="1" applyNumberFormat="1" applyFont="1" applyBorder="1" applyAlignment="1">
      <alignment horizontal="center" vertical="center"/>
    </xf>
    <xf numFmtId="169" fontId="19" fillId="0" borderId="3" xfId="1" applyNumberFormat="1" applyFont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left" vertical="center" wrapText="1" indent="1"/>
    </xf>
    <xf numFmtId="169" fontId="0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0" fontId="10" fillId="0" borderId="3" xfId="0" quotePrefix="1" applyFont="1" applyFill="1" applyBorder="1" applyAlignment="1">
      <alignment horizontal="left" vertical="center" wrapText="1"/>
    </xf>
    <xf numFmtId="169" fontId="1" fillId="0" borderId="3" xfId="1" applyNumberFormat="1" applyFont="1" applyFill="1" applyBorder="1" applyAlignment="1">
      <alignment horizontal="center" vertical="center"/>
    </xf>
    <xf numFmtId="0" fontId="1" fillId="0" borderId="0" xfId="0" applyFont="1" applyFill="1"/>
    <xf numFmtId="169" fontId="1" fillId="0" borderId="3" xfId="0" applyNumberFormat="1" applyFont="1" applyBorder="1" applyAlignment="1">
      <alignment horizontal="center"/>
    </xf>
    <xf numFmtId="169" fontId="6" fillId="3" borderId="3" xfId="0" applyNumberFormat="1" applyFont="1" applyFill="1" applyBorder="1" applyAlignment="1" applyProtection="1">
      <alignment horizontal="center" vertical="center" wrapText="1"/>
    </xf>
    <xf numFmtId="2" fontId="6" fillId="3" borderId="3" xfId="0" applyNumberFormat="1" applyFont="1" applyFill="1" applyBorder="1" applyAlignment="1" applyProtection="1">
      <alignment horizontal="center" vertical="center" wrapText="1"/>
    </xf>
    <xf numFmtId="0" fontId="9" fillId="2" borderId="0" xfId="0" quotePrefix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169" fontId="0" fillId="0" borderId="0" xfId="1" applyNumberFormat="1" applyFont="1" applyBorder="1" applyAlignment="1">
      <alignment horizontal="center" vertical="center"/>
    </xf>
    <xf numFmtId="169" fontId="19" fillId="0" borderId="3" xfId="1" applyNumberFormat="1" applyFont="1" applyFill="1" applyBorder="1" applyAlignment="1">
      <alignment horizontal="center" vertical="center"/>
    </xf>
    <xf numFmtId="169" fontId="27" fillId="0" borderId="3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 indent="1"/>
    </xf>
    <xf numFmtId="0" fontId="3" fillId="0" borderId="2" xfId="0" applyNumberFormat="1" applyFont="1" applyFill="1" applyBorder="1" applyAlignment="1" applyProtection="1">
      <alignment horizontal="left" vertical="center" wrapText="1" indent="1"/>
    </xf>
    <xf numFmtId="0" fontId="3" fillId="0" borderId="4" xfId="0" applyNumberFormat="1" applyFont="1" applyFill="1" applyBorder="1" applyAlignment="1" applyProtection="1">
      <alignment horizontal="left" vertical="center" wrapText="1" indent="1"/>
    </xf>
    <xf numFmtId="0" fontId="0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Obično_1Prihodi-rashodi2004" xfId="2" xr:uid="{BD18EBF6-1DCC-4103-9104-D46B6E57B327}"/>
  </cellStyles>
  <dxfs count="2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6"/>
  <sheetViews>
    <sheetView showGridLines="0" workbookViewId="0">
      <selection activeCell="I15" sqref="I15"/>
    </sheetView>
  </sheetViews>
  <sheetFormatPr defaultRowHeight="15"/>
  <cols>
    <col min="6" max="9" width="25.28515625" customWidth="1"/>
    <col min="10" max="11" width="15.7109375" customWidth="1"/>
  </cols>
  <sheetData>
    <row r="1" spans="2:11" ht="42" customHeight="1">
      <c r="B1" s="78" t="s">
        <v>178</v>
      </c>
      <c r="C1" s="78"/>
      <c r="D1" s="78"/>
      <c r="E1" s="78"/>
      <c r="F1" s="78"/>
      <c r="G1" s="78"/>
      <c r="H1" s="78"/>
      <c r="I1" s="78"/>
      <c r="J1" s="78"/>
      <c r="K1" s="78"/>
    </row>
    <row r="2" spans="2:11" ht="18" customHeight="1">
      <c r="B2" s="2"/>
      <c r="C2" s="2"/>
      <c r="D2" s="2"/>
      <c r="E2" s="2"/>
      <c r="F2" s="2"/>
      <c r="G2" s="2"/>
      <c r="H2" s="2"/>
      <c r="I2" s="2"/>
      <c r="J2" s="2"/>
    </row>
    <row r="3" spans="2:11" ht="15.75" customHeight="1">
      <c r="B3" s="78" t="s">
        <v>12</v>
      </c>
      <c r="C3" s="78"/>
      <c r="D3" s="78"/>
      <c r="E3" s="78"/>
      <c r="F3" s="78"/>
      <c r="G3" s="78"/>
      <c r="H3" s="78"/>
      <c r="I3" s="78"/>
      <c r="J3" s="78"/>
      <c r="K3" s="78"/>
    </row>
    <row r="4" spans="2:11" ht="36" customHeight="1">
      <c r="B4" s="65"/>
      <c r="C4" s="65"/>
      <c r="D4" s="65"/>
      <c r="E4" s="16"/>
      <c r="F4" s="16"/>
      <c r="G4" s="16"/>
      <c r="H4" s="16"/>
      <c r="I4" s="3"/>
      <c r="J4" s="3"/>
    </row>
    <row r="5" spans="2:11" ht="18" customHeight="1">
      <c r="B5" s="78" t="s">
        <v>50</v>
      </c>
      <c r="C5" s="78"/>
      <c r="D5" s="78"/>
      <c r="E5" s="78"/>
      <c r="F5" s="78"/>
      <c r="G5" s="78"/>
      <c r="H5" s="78"/>
      <c r="I5" s="78"/>
      <c r="J5" s="78"/>
      <c r="K5" s="78"/>
    </row>
    <row r="6" spans="2:11" ht="18" customHeight="1">
      <c r="B6" s="30"/>
      <c r="C6" s="31"/>
      <c r="D6" s="31"/>
      <c r="E6" s="31"/>
      <c r="F6" s="31"/>
      <c r="G6" s="31"/>
      <c r="H6" s="31"/>
      <c r="I6" s="31"/>
      <c r="J6" s="31"/>
    </row>
    <row r="7" spans="2:11">
      <c r="B7" s="79" t="s">
        <v>51</v>
      </c>
      <c r="C7" s="79"/>
      <c r="D7" s="79"/>
      <c r="E7" s="79"/>
      <c r="F7" s="79"/>
      <c r="G7" s="51"/>
      <c r="H7" s="51"/>
      <c r="I7" s="51"/>
      <c r="J7" s="52"/>
      <c r="K7" s="50"/>
    </row>
    <row r="8" spans="2:11" ht="25.5">
      <c r="B8" s="69" t="s">
        <v>7</v>
      </c>
      <c r="C8" s="70"/>
      <c r="D8" s="70"/>
      <c r="E8" s="70"/>
      <c r="F8" s="71"/>
      <c r="G8" s="21" t="s">
        <v>179</v>
      </c>
      <c r="H8" s="1" t="s">
        <v>226</v>
      </c>
      <c r="I8" s="21" t="s">
        <v>227</v>
      </c>
      <c r="J8" s="1" t="s">
        <v>16</v>
      </c>
      <c r="K8" s="1" t="s">
        <v>42</v>
      </c>
    </row>
    <row r="9" spans="2:11" s="24" customFormat="1" ht="11.25">
      <c r="B9" s="72">
        <v>1</v>
      </c>
      <c r="C9" s="72"/>
      <c r="D9" s="72"/>
      <c r="E9" s="72"/>
      <c r="F9" s="73"/>
      <c r="G9" s="23">
        <v>2</v>
      </c>
      <c r="H9" s="22">
        <v>4</v>
      </c>
      <c r="I9" s="22">
        <v>5</v>
      </c>
      <c r="J9" s="22" t="s">
        <v>18</v>
      </c>
      <c r="K9" s="22" t="s">
        <v>19</v>
      </c>
    </row>
    <row r="10" spans="2:11">
      <c r="B10" s="83" t="s">
        <v>0</v>
      </c>
      <c r="C10" s="64"/>
      <c r="D10" s="64"/>
      <c r="E10" s="64"/>
      <c r="F10" s="84"/>
      <c r="G10" s="42">
        <f>G11+G12</f>
        <v>2141309.9300000002</v>
      </c>
      <c r="H10" s="42">
        <f>H11+H12</f>
        <v>5360579.63</v>
      </c>
      <c r="I10" s="42">
        <f>I11+I12</f>
        <v>2704969.3600000003</v>
      </c>
      <c r="J10" s="105">
        <f>I10/G10*100</f>
        <v>126.32311288072158</v>
      </c>
      <c r="K10" s="105">
        <f>I10/H10*100</f>
        <v>50.46038948590342</v>
      </c>
    </row>
    <row r="11" spans="2:11">
      <c r="B11" s="74" t="s">
        <v>43</v>
      </c>
      <c r="C11" s="75"/>
      <c r="D11" s="75"/>
      <c r="E11" s="75"/>
      <c r="F11" s="82"/>
      <c r="G11" s="41">
        <v>2141309.9300000002</v>
      </c>
      <c r="H11" s="41">
        <v>5357579.63</v>
      </c>
      <c r="I11" s="41">
        <v>2700801.3600000003</v>
      </c>
      <c r="J11" s="105">
        <f t="shared" ref="J11:J16" si="0">I11/G11*100</f>
        <v>126.12846567241203</v>
      </c>
      <c r="K11" s="105">
        <f t="shared" ref="K11:K16" si="1">I11/H11*100</f>
        <v>50.410848676457285</v>
      </c>
    </row>
    <row r="12" spans="2:11">
      <c r="B12" s="85" t="s">
        <v>48</v>
      </c>
      <c r="C12" s="82"/>
      <c r="D12" s="82"/>
      <c r="E12" s="82"/>
      <c r="F12" s="82"/>
      <c r="G12" s="41">
        <v>0</v>
      </c>
      <c r="H12" s="41">
        <v>3000</v>
      </c>
      <c r="I12" s="41">
        <v>4168</v>
      </c>
      <c r="J12" s="105">
        <v>0</v>
      </c>
      <c r="K12" s="105">
        <f>I12/H12*100</f>
        <v>138.93333333333334</v>
      </c>
    </row>
    <row r="13" spans="2:11">
      <c r="B13" s="17" t="s">
        <v>1</v>
      </c>
      <c r="C13" s="45"/>
      <c r="D13" s="45"/>
      <c r="E13" s="45"/>
      <c r="F13" s="45"/>
      <c r="G13" s="42">
        <f>G14+G15</f>
        <v>2591136.8600000003</v>
      </c>
      <c r="H13" s="42">
        <f>H14+H15</f>
        <v>5741762.7800000003</v>
      </c>
      <c r="I13" s="42">
        <f t="shared" ref="I13" si="2">I14+I15</f>
        <v>2914108.81</v>
      </c>
      <c r="J13" s="105">
        <f t="shared" si="0"/>
        <v>112.46448827099005</v>
      </c>
      <c r="K13" s="105">
        <f t="shared" si="1"/>
        <v>50.752859734132031</v>
      </c>
    </row>
    <row r="14" spans="2:11">
      <c r="B14" s="80" t="s">
        <v>44</v>
      </c>
      <c r="C14" s="75"/>
      <c r="D14" s="75"/>
      <c r="E14" s="75"/>
      <c r="F14" s="75"/>
      <c r="G14" s="41">
        <v>2544127.66</v>
      </c>
      <c r="H14" s="41">
        <v>5545757.7800000003</v>
      </c>
      <c r="I14" s="41">
        <v>2769120.2800000003</v>
      </c>
      <c r="J14" s="105">
        <f t="shared" si="0"/>
        <v>108.84360574893479</v>
      </c>
      <c r="K14" s="105">
        <f t="shared" si="1"/>
        <v>49.932225492906404</v>
      </c>
    </row>
    <row r="15" spans="2:11">
      <c r="B15" s="81" t="s">
        <v>45</v>
      </c>
      <c r="C15" s="82"/>
      <c r="D15" s="82"/>
      <c r="E15" s="82"/>
      <c r="F15" s="82"/>
      <c r="G15" s="43">
        <v>47009.2</v>
      </c>
      <c r="H15" s="43">
        <v>196005</v>
      </c>
      <c r="I15" s="43">
        <v>144988.53</v>
      </c>
      <c r="J15" s="105">
        <f t="shared" si="0"/>
        <v>308.42586132076275</v>
      </c>
      <c r="K15" s="105">
        <f t="shared" si="1"/>
        <v>73.971852758858191</v>
      </c>
    </row>
    <row r="16" spans="2:11">
      <c r="B16" s="63" t="s">
        <v>52</v>
      </c>
      <c r="C16" s="64"/>
      <c r="D16" s="64"/>
      <c r="E16" s="64"/>
      <c r="F16" s="64"/>
      <c r="G16" s="42">
        <f>G10-G13</f>
        <v>-449826.93000000017</v>
      </c>
      <c r="H16" s="42">
        <f>H10-H13</f>
        <v>-381183.15000000037</v>
      </c>
      <c r="I16" s="42">
        <f t="shared" ref="I16" si="3">I10-I13</f>
        <v>-209139.44999999972</v>
      </c>
      <c r="J16" s="105">
        <f t="shared" si="0"/>
        <v>46.493314662152315</v>
      </c>
      <c r="K16" s="105">
        <f t="shared" si="1"/>
        <v>54.865869595757189</v>
      </c>
    </row>
    <row r="17" spans="1:42" ht="18">
      <c r="B17" s="16"/>
      <c r="C17" s="14"/>
      <c r="D17" s="14"/>
      <c r="E17" s="14"/>
      <c r="F17" s="14"/>
      <c r="G17" s="14"/>
      <c r="H17" s="15"/>
      <c r="I17" s="15"/>
      <c r="J17" s="15"/>
      <c r="K17" s="15"/>
    </row>
    <row r="18" spans="1:42" ht="18" customHeight="1">
      <c r="B18" s="79" t="s">
        <v>53</v>
      </c>
      <c r="C18" s="79"/>
      <c r="D18" s="79"/>
      <c r="E18" s="79"/>
      <c r="F18" s="79"/>
      <c r="G18" s="14"/>
      <c r="H18" s="15"/>
      <c r="I18" s="15"/>
      <c r="J18" s="15"/>
      <c r="K18" s="15"/>
    </row>
    <row r="19" spans="1:42" ht="25.5">
      <c r="B19" s="69" t="s">
        <v>7</v>
      </c>
      <c r="C19" s="70"/>
      <c r="D19" s="70"/>
      <c r="E19" s="70"/>
      <c r="F19" s="71"/>
      <c r="G19" s="21" t="s">
        <v>179</v>
      </c>
      <c r="H19" s="1" t="s">
        <v>226</v>
      </c>
      <c r="I19" s="21" t="s">
        <v>227</v>
      </c>
      <c r="J19" s="1" t="s">
        <v>16</v>
      </c>
      <c r="K19" s="1" t="s">
        <v>42</v>
      </c>
    </row>
    <row r="20" spans="1:42" s="24" customFormat="1">
      <c r="B20" s="72">
        <v>1</v>
      </c>
      <c r="C20" s="72"/>
      <c r="D20" s="72"/>
      <c r="E20" s="72"/>
      <c r="F20" s="73"/>
      <c r="G20" s="23">
        <v>2</v>
      </c>
      <c r="H20" s="22">
        <v>4</v>
      </c>
      <c r="I20" s="22">
        <v>5</v>
      </c>
      <c r="J20" s="22" t="s">
        <v>18</v>
      </c>
      <c r="K20" s="22" t="s">
        <v>19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>
      <c r="A21" s="24"/>
      <c r="B21" s="74" t="s">
        <v>46</v>
      </c>
      <c r="C21" s="76"/>
      <c r="D21" s="76"/>
      <c r="E21" s="76"/>
      <c r="F21" s="77"/>
      <c r="G21" s="106">
        <v>0</v>
      </c>
      <c r="H21" s="106">
        <v>65130</v>
      </c>
      <c r="I21" s="106">
        <v>65130</v>
      </c>
      <c r="J21" s="106">
        <v>0</v>
      </c>
      <c r="K21" s="106">
        <f t="shared" ref="K21:K26" si="4">I21/H21*100</f>
        <v>100</v>
      </c>
    </row>
    <row r="22" spans="1:42">
      <c r="A22" s="24"/>
      <c r="B22" s="74" t="s">
        <v>47</v>
      </c>
      <c r="C22" s="75"/>
      <c r="D22" s="75"/>
      <c r="E22" s="75"/>
      <c r="F22" s="75"/>
      <c r="G22" s="106">
        <v>0</v>
      </c>
      <c r="H22" s="106">
        <v>32565</v>
      </c>
      <c r="I22" s="106">
        <v>16282.5</v>
      </c>
      <c r="J22" s="106">
        <v>0</v>
      </c>
      <c r="K22" s="106">
        <f t="shared" si="4"/>
        <v>50</v>
      </c>
    </row>
    <row r="23" spans="1:42" s="32" customFormat="1" ht="15" customHeight="1">
      <c r="A23" s="24"/>
      <c r="B23" s="66" t="s">
        <v>49</v>
      </c>
      <c r="C23" s="67"/>
      <c r="D23" s="67"/>
      <c r="E23" s="67"/>
      <c r="F23" s="68"/>
      <c r="G23" s="105">
        <v>0</v>
      </c>
      <c r="H23" s="105">
        <f>H21-H22</f>
        <v>32565</v>
      </c>
      <c r="I23" s="105">
        <f>I21-I22</f>
        <v>48847.5</v>
      </c>
      <c r="J23" s="105">
        <v>0</v>
      </c>
      <c r="K23" s="105">
        <f t="shared" si="4"/>
        <v>150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32" customFormat="1" ht="15" customHeight="1">
      <c r="A24" s="24"/>
      <c r="B24" s="66" t="s">
        <v>54</v>
      </c>
      <c r="C24" s="67"/>
      <c r="D24" s="67"/>
      <c r="E24" s="67"/>
      <c r="F24" s="68"/>
      <c r="G24" s="105">
        <v>1538.37</v>
      </c>
      <c r="H24" s="105">
        <v>348618.15</v>
      </c>
      <c r="I24" s="105">
        <v>369740.54</v>
      </c>
      <c r="J24" s="105">
        <f t="shared" ref="J21:J26" si="5">I24/G24*100</f>
        <v>24034.565156626821</v>
      </c>
      <c r="K24" s="105">
        <f t="shared" si="4"/>
        <v>106.05888993444546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s="32" customFormat="1" ht="29.25" customHeight="1">
      <c r="A25" s="24"/>
      <c r="B25" s="66" t="s">
        <v>235</v>
      </c>
      <c r="C25" s="67"/>
      <c r="D25" s="67"/>
      <c r="E25" s="67"/>
      <c r="F25" s="68"/>
      <c r="G25" s="105">
        <v>1538.37</v>
      </c>
      <c r="H25" s="105">
        <v>348618.15</v>
      </c>
      <c r="I25" s="105">
        <v>162974.24</v>
      </c>
      <c r="J25" s="105">
        <f>I25/G25*100</f>
        <v>10593.955940378453</v>
      </c>
      <c r="K25" s="105">
        <f t="shared" si="4"/>
        <v>46.748638876088343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s="24"/>
      <c r="B26" s="63" t="s">
        <v>55</v>
      </c>
      <c r="C26" s="64"/>
      <c r="D26" s="64"/>
      <c r="E26" s="64"/>
      <c r="F26" s="64"/>
      <c r="G26" s="105">
        <v>0</v>
      </c>
      <c r="H26" s="105">
        <v>0</v>
      </c>
      <c r="I26" s="105">
        <v>0</v>
      </c>
      <c r="J26" s="105">
        <v>0</v>
      </c>
      <c r="K26" s="105">
        <v>0</v>
      </c>
    </row>
    <row r="27" spans="1:42" ht="15.75">
      <c r="B27" s="46"/>
      <c r="C27" s="12"/>
      <c r="D27" s="12"/>
      <c r="E27" s="12"/>
      <c r="F27" s="12"/>
      <c r="G27" s="13"/>
      <c r="H27" s="13"/>
      <c r="I27" s="13"/>
      <c r="J27" s="13"/>
      <c r="K27" s="50"/>
    </row>
    <row r="29" spans="1:42" ht="15" customHeight="1"/>
    <row r="30" spans="1:42" ht="15" customHeight="1"/>
    <row r="36" spans="6:6">
      <c r="F36" t="s">
        <v>192</v>
      </c>
    </row>
  </sheetData>
  <mergeCells count="22">
    <mergeCell ref="B25:F25"/>
    <mergeCell ref="B18:F18"/>
    <mergeCell ref="B1:K1"/>
    <mergeCell ref="B3:K3"/>
    <mergeCell ref="B5:K5"/>
    <mergeCell ref="B14:F14"/>
    <mergeCell ref="B15:F15"/>
    <mergeCell ref="B9:F9"/>
    <mergeCell ref="B10:F10"/>
    <mergeCell ref="B11:F11"/>
    <mergeCell ref="B7:F7"/>
    <mergeCell ref="B8:F8"/>
    <mergeCell ref="B12:F12"/>
    <mergeCell ref="B16:F16"/>
    <mergeCell ref="B26:F26"/>
    <mergeCell ref="B4:D4"/>
    <mergeCell ref="B24:F24"/>
    <mergeCell ref="B19:F19"/>
    <mergeCell ref="B20:F20"/>
    <mergeCell ref="B22:F22"/>
    <mergeCell ref="B23:F23"/>
    <mergeCell ref="B21:F2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18"/>
  <sheetViews>
    <sheetView showGridLines="0" zoomScaleNormal="100" zoomScaleSheetLayoutView="100" workbookViewId="0">
      <selection activeCell="I51" sqref="I51"/>
    </sheetView>
  </sheetViews>
  <sheetFormatPr defaultRowHeight="15"/>
  <cols>
    <col min="2" max="2" width="7.42578125" bestFit="1" customWidth="1"/>
    <col min="3" max="3" width="8.42578125" bestFit="1" customWidth="1"/>
    <col min="4" max="4" width="5.42578125" bestFit="1" customWidth="1"/>
    <col min="5" max="5" width="6.5703125" bestFit="1" customWidth="1"/>
    <col min="6" max="6" width="58" customWidth="1"/>
    <col min="7" max="7" width="24.85546875" customWidth="1"/>
    <col min="8" max="9" width="25.28515625" customWidth="1"/>
    <col min="10" max="11" width="15.7109375" customWidth="1"/>
  </cols>
  <sheetData>
    <row r="1" spans="2:11" ht="18" customHeight="1">
      <c r="B1" s="2"/>
      <c r="C1" s="2"/>
      <c r="D1" s="2"/>
      <c r="E1" s="16"/>
      <c r="F1" s="2"/>
      <c r="G1" s="2"/>
      <c r="H1" s="2"/>
      <c r="I1" s="2"/>
      <c r="J1" s="2"/>
    </row>
    <row r="2" spans="2:11" ht="15.75" customHeight="1">
      <c r="B2" s="78" t="s">
        <v>12</v>
      </c>
      <c r="C2" s="78"/>
      <c r="D2" s="78"/>
      <c r="E2" s="78"/>
      <c r="F2" s="78"/>
      <c r="G2" s="78"/>
      <c r="H2" s="78"/>
      <c r="I2" s="78"/>
      <c r="J2" s="78"/>
      <c r="K2" s="78"/>
    </row>
    <row r="3" spans="2:11" ht="18">
      <c r="B3" s="2"/>
      <c r="C3" s="2"/>
      <c r="D3" s="2"/>
      <c r="E3" s="16"/>
      <c r="F3" s="2"/>
      <c r="G3" s="2"/>
      <c r="H3" s="2"/>
      <c r="I3" s="3"/>
      <c r="J3" s="3"/>
    </row>
    <row r="4" spans="2:11" ht="18" customHeight="1">
      <c r="B4" s="78" t="s">
        <v>56</v>
      </c>
      <c r="C4" s="78"/>
      <c r="D4" s="78"/>
      <c r="E4" s="78"/>
      <c r="F4" s="78"/>
      <c r="G4" s="78"/>
      <c r="H4" s="78"/>
      <c r="I4" s="78"/>
      <c r="J4" s="78"/>
      <c r="K4" s="78"/>
    </row>
    <row r="5" spans="2:11" ht="18">
      <c r="B5" s="2"/>
      <c r="C5" s="2"/>
      <c r="D5" s="2"/>
      <c r="E5" s="16"/>
      <c r="F5" s="2"/>
      <c r="G5" s="2"/>
      <c r="H5" s="2"/>
      <c r="I5" s="3"/>
      <c r="J5" s="3"/>
    </row>
    <row r="6" spans="2:11" ht="15.75" customHeight="1">
      <c r="B6" s="78" t="s">
        <v>17</v>
      </c>
      <c r="C6" s="78"/>
      <c r="D6" s="78"/>
      <c r="E6" s="78"/>
      <c r="F6" s="78"/>
      <c r="G6" s="78"/>
      <c r="H6" s="78"/>
      <c r="I6" s="78"/>
      <c r="J6" s="78"/>
      <c r="K6" s="78"/>
    </row>
    <row r="7" spans="2:11" ht="18">
      <c r="B7" s="2"/>
      <c r="C7" s="2"/>
      <c r="D7" s="2"/>
      <c r="E7" s="16"/>
      <c r="F7" s="2"/>
      <c r="G7" s="2"/>
      <c r="H7" s="2"/>
      <c r="I7" s="3"/>
      <c r="J7" s="3"/>
    </row>
    <row r="8" spans="2:11" ht="39.6" customHeight="1">
      <c r="B8" s="86" t="s">
        <v>7</v>
      </c>
      <c r="C8" s="87"/>
      <c r="D8" s="87"/>
      <c r="E8" s="87"/>
      <c r="F8" s="88"/>
      <c r="G8" s="44" t="s">
        <v>179</v>
      </c>
      <c r="H8" s="33" t="s">
        <v>226</v>
      </c>
      <c r="I8" s="44" t="s">
        <v>227</v>
      </c>
      <c r="J8" s="33" t="s">
        <v>16</v>
      </c>
      <c r="K8" s="33" t="s">
        <v>42</v>
      </c>
    </row>
    <row r="9" spans="2:11" ht="16.5" customHeight="1">
      <c r="B9" s="86">
        <v>1</v>
      </c>
      <c r="C9" s="87"/>
      <c r="D9" s="87"/>
      <c r="E9" s="87"/>
      <c r="F9" s="88"/>
      <c r="G9" s="33">
        <v>2</v>
      </c>
      <c r="H9" s="33">
        <v>4</v>
      </c>
      <c r="I9" s="33">
        <v>5</v>
      </c>
      <c r="J9" s="33" t="s">
        <v>18</v>
      </c>
      <c r="K9" s="33" t="s">
        <v>19</v>
      </c>
    </row>
    <row r="10" spans="2:11" s="29" customFormat="1">
      <c r="B10" s="4"/>
      <c r="C10" s="4"/>
      <c r="D10" s="4"/>
      <c r="E10" s="4"/>
      <c r="F10" s="4" t="s">
        <v>20</v>
      </c>
      <c r="G10" s="122">
        <f>G11+G44</f>
        <v>2141309.9299999997</v>
      </c>
      <c r="H10" s="122">
        <f>H11+H44</f>
        <v>5360579.63</v>
      </c>
      <c r="I10" s="122">
        <f>I11+I44</f>
        <v>2704969.3600000003</v>
      </c>
      <c r="J10" s="122">
        <f t="shared" ref="J10:J43" si="0">I10/G10*100</f>
        <v>126.3231128807216</v>
      </c>
      <c r="K10" s="122">
        <f t="shared" ref="K10:K45" si="1">I10/H10*100</f>
        <v>50.46038948590342</v>
      </c>
    </row>
    <row r="11" spans="2:11" s="29" customFormat="1" ht="15.75" customHeight="1">
      <c r="B11" s="4">
        <v>6</v>
      </c>
      <c r="C11" s="4"/>
      <c r="D11" s="4"/>
      <c r="E11" s="4"/>
      <c r="F11" s="4" t="s">
        <v>2</v>
      </c>
      <c r="G11" s="122">
        <f t="shared" ref="G11" si="2">G12+G22+G29+G32+G37+G42</f>
        <v>2141309.9299999997</v>
      </c>
      <c r="H11" s="122">
        <f>H12+H22+H29+H32+H37+H42</f>
        <v>5357579.63</v>
      </c>
      <c r="I11" s="122">
        <f>I12+I22+I29+I32+I37+I42</f>
        <v>2700801.3600000003</v>
      </c>
      <c r="J11" s="122">
        <f t="shared" si="0"/>
        <v>126.12846567241205</v>
      </c>
      <c r="K11" s="122">
        <f t="shared" si="1"/>
        <v>50.410848676457285</v>
      </c>
    </row>
    <row r="12" spans="2:11">
      <c r="B12" s="4"/>
      <c r="C12" s="9">
        <v>63</v>
      </c>
      <c r="D12" s="9"/>
      <c r="E12" s="9"/>
      <c r="F12" s="9" t="s">
        <v>21</v>
      </c>
      <c r="G12" s="121">
        <f t="shared" ref="G12" si="3">G13+G16+G19</f>
        <v>19640.39</v>
      </c>
      <c r="H12" s="121">
        <v>153000</v>
      </c>
      <c r="I12" s="121">
        <f>I13+I16+I19</f>
        <v>159671.13</v>
      </c>
      <c r="J12" s="121">
        <f t="shared" si="0"/>
        <v>812.97331672130758</v>
      </c>
      <c r="K12" s="121">
        <v>0</v>
      </c>
    </row>
    <row r="13" spans="2:11">
      <c r="B13" s="4"/>
      <c r="C13" s="9"/>
      <c r="D13" s="9">
        <v>634</v>
      </c>
      <c r="E13" s="9"/>
      <c r="F13" s="9" t="s">
        <v>134</v>
      </c>
      <c r="G13" s="121">
        <f t="shared" ref="G13:I13" si="4">G14+G15</f>
        <v>0</v>
      </c>
      <c r="H13" s="121"/>
      <c r="I13" s="121">
        <f t="shared" si="4"/>
        <v>19214.34</v>
      </c>
      <c r="J13" s="121">
        <v>0</v>
      </c>
      <c r="K13" s="121"/>
    </row>
    <row r="14" spans="2:11">
      <c r="B14" s="5"/>
      <c r="C14" s="5"/>
      <c r="D14" s="5"/>
      <c r="E14" s="5">
        <v>6341</v>
      </c>
      <c r="F14" s="5" t="s">
        <v>59</v>
      </c>
      <c r="G14" s="121">
        <v>0</v>
      </c>
      <c r="H14" s="121"/>
      <c r="I14" s="121">
        <v>19214.34</v>
      </c>
      <c r="J14" s="121">
        <v>0</v>
      </c>
      <c r="K14" s="121"/>
    </row>
    <row r="15" spans="2:11">
      <c r="B15" s="5"/>
      <c r="C15" s="5"/>
      <c r="D15" s="6"/>
      <c r="E15" s="5">
        <v>6342</v>
      </c>
      <c r="F15" s="10" t="s">
        <v>60</v>
      </c>
      <c r="G15" s="121">
        <v>0</v>
      </c>
      <c r="H15" s="121"/>
      <c r="I15" s="121">
        <v>0</v>
      </c>
      <c r="J15" s="121">
        <v>0</v>
      </c>
      <c r="K15" s="121"/>
    </row>
    <row r="16" spans="2:11" ht="25.5">
      <c r="B16" s="5"/>
      <c r="C16" s="5"/>
      <c r="D16" s="6">
        <v>636</v>
      </c>
      <c r="E16" s="5"/>
      <c r="F16" s="37" t="s">
        <v>135</v>
      </c>
      <c r="G16" s="121">
        <f t="shared" ref="G16:I16" si="5">G17+G18</f>
        <v>0</v>
      </c>
      <c r="H16" s="121"/>
      <c r="I16" s="121">
        <f t="shared" si="5"/>
        <v>139373.44</v>
      </c>
      <c r="J16" s="121">
        <v>0</v>
      </c>
      <c r="K16" s="121"/>
    </row>
    <row r="17" spans="2:11" ht="25.5">
      <c r="B17" s="5"/>
      <c r="C17" s="5"/>
      <c r="D17" s="6"/>
      <c r="E17" s="5">
        <v>6361</v>
      </c>
      <c r="F17" s="37" t="s">
        <v>61</v>
      </c>
      <c r="G17" s="121">
        <v>0</v>
      </c>
      <c r="H17" s="121"/>
      <c r="I17" s="121">
        <v>139373.44</v>
      </c>
      <c r="J17" s="121">
        <v>0</v>
      </c>
      <c r="K17" s="121"/>
    </row>
    <row r="18" spans="2:11" ht="25.5">
      <c r="B18" s="5"/>
      <c r="C18" s="5"/>
      <c r="D18" s="6"/>
      <c r="E18" s="5">
        <v>6362</v>
      </c>
      <c r="F18" s="37" t="s">
        <v>62</v>
      </c>
      <c r="G18" s="121">
        <v>0</v>
      </c>
      <c r="H18" s="121"/>
      <c r="I18" s="121">
        <v>0</v>
      </c>
      <c r="J18" s="121">
        <v>0</v>
      </c>
      <c r="K18" s="121"/>
    </row>
    <row r="19" spans="2:11">
      <c r="B19" s="5"/>
      <c r="C19" s="5"/>
      <c r="D19" s="6">
        <v>638</v>
      </c>
      <c r="E19" s="5"/>
      <c r="F19" s="37" t="s">
        <v>136</v>
      </c>
      <c r="G19" s="121">
        <f t="shared" ref="G19:I19" si="6">G20+G21</f>
        <v>19640.39</v>
      </c>
      <c r="H19" s="121"/>
      <c r="I19" s="121">
        <f t="shared" si="6"/>
        <v>1083.3499999999999</v>
      </c>
      <c r="J19" s="121">
        <f t="shared" si="0"/>
        <v>5.5159291643394042</v>
      </c>
      <c r="K19" s="121"/>
    </row>
    <row r="20" spans="2:11">
      <c r="B20" s="5"/>
      <c r="C20" s="5"/>
      <c r="D20" s="6"/>
      <c r="E20" s="5">
        <v>6381</v>
      </c>
      <c r="F20" s="37" t="s">
        <v>82</v>
      </c>
      <c r="G20" s="121">
        <v>19640.39</v>
      </c>
      <c r="H20" s="121"/>
      <c r="I20" s="121">
        <v>1083.3499999999999</v>
      </c>
      <c r="J20" s="121">
        <f t="shared" si="0"/>
        <v>5.5159291643394042</v>
      </c>
      <c r="K20" s="121"/>
    </row>
    <row r="21" spans="2:11">
      <c r="B21" s="5"/>
      <c r="C21" s="5"/>
      <c r="D21" s="6"/>
      <c r="E21" s="5">
        <v>6382</v>
      </c>
      <c r="F21" s="37" t="s">
        <v>83</v>
      </c>
      <c r="G21" s="121">
        <v>0</v>
      </c>
      <c r="H21" s="121"/>
      <c r="I21" s="121">
        <v>0</v>
      </c>
      <c r="J21" s="121">
        <v>0</v>
      </c>
      <c r="K21" s="121"/>
    </row>
    <row r="22" spans="2:11">
      <c r="B22" s="5"/>
      <c r="C22" s="5">
        <v>64</v>
      </c>
      <c r="D22" s="6"/>
      <c r="E22" s="5"/>
      <c r="F22" s="37" t="s">
        <v>63</v>
      </c>
      <c r="G22" s="121">
        <f t="shared" ref="G22" si="7">G23+G27</f>
        <v>144.94</v>
      </c>
      <c r="H22" s="121">
        <v>400</v>
      </c>
      <c r="I22" s="121">
        <f t="shared" ref="I22" si="8">I23+I27</f>
        <v>111.97</v>
      </c>
      <c r="J22" s="121">
        <f t="shared" si="0"/>
        <v>77.252656271560653</v>
      </c>
      <c r="K22" s="121">
        <f t="shared" si="1"/>
        <v>27.9925</v>
      </c>
    </row>
    <row r="23" spans="2:11">
      <c r="B23" s="5"/>
      <c r="C23" s="5"/>
      <c r="D23" s="6">
        <v>641</v>
      </c>
      <c r="E23" s="5"/>
      <c r="F23" s="37" t="s">
        <v>64</v>
      </c>
      <c r="G23" s="121">
        <f t="shared" ref="G23:I23" si="9">SUM(G24,G25,G26)</f>
        <v>144.94</v>
      </c>
      <c r="H23" s="121"/>
      <c r="I23" s="121">
        <f t="shared" si="9"/>
        <v>111.97</v>
      </c>
      <c r="J23" s="121">
        <f>I23/G23*100</f>
        <v>77.252656271560653</v>
      </c>
      <c r="K23" s="121"/>
    </row>
    <row r="24" spans="2:11">
      <c r="B24" s="5"/>
      <c r="C24" s="5"/>
      <c r="D24" s="6"/>
      <c r="E24" s="5">
        <v>6413</v>
      </c>
      <c r="F24" s="37" t="s">
        <v>65</v>
      </c>
      <c r="G24" s="121">
        <v>144.94</v>
      </c>
      <c r="H24" s="121"/>
      <c r="I24" s="121">
        <v>111.97</v>
      </c>
      <c r="J24" s="121">
        <f t="shared" si="0"/>
        <v>77.252656271560653</v>
      </c>
      <c r="K24" s="121"/>
    </row>
    <row r="25" spans="2:11">
      <c r="B25" s="5"/>
      <c r="C25" s="5"/>
      <c r="D25" s="6"/>
      <c r="E25" s="5">
        <v>6414</v>
      </c>
      <c r="F25" s="37" t="s">
        <v>66</v>
      </c>
      <c r="G25" s="121">
        <v>0</v>
      </c>
      <c r="H25" s="121"/>
      <c r="I25" s="121">
        <v>0</v>
      </c>
      <c r="J25" s="121">
        <v>0</v>
      </c>
      <c r="K25" s="121"/>
    </row>
    <row r="26" spans="2:11" ht="25.5">
      <c r="B26" s="5"/>
      <c r="C26" s="5"/>
      <c r="D26" s="6"/>
      <c r="E26" s="5">
        <v>6415</v>
      </c>
      <c r="F26" s="37" t="s">
        <v>67</v>
      </c>
      <c r="G26" s="121">
        <v>0</v>
      </c>
      <c r="H26" s="121"/>
      <c r="I26" s="121">
        <v>0</v>
      </c>
      <c r="J26" s="121">
        <v>0</v>
      </c>
      <c r="K26" s="121"/>
    </row>
    <row r="27" spans="2:11">
      <c r="B27" s="5"/>
      <c r="C27" s="5"/>
      <c r="D27" s="6">
        <v>642</v>
      </c>
      <c r="E27" s="5"/>
      <c r="F27" s="37" t="s">
        <v>68</v>
      </c>
      <c r="G27" s="121">
        <f t="shared" ref="G27:I27" si="10">SUM(G28)</f>
        <v>0</v>
      </c>
      <c r="H27" s="121"/>
      <c r="I27" s="121">
        <f t="shared" si="10"/>
        <v>0</v>
      </c>
      <c r="J27" s="121">
        <v>0</v>
      </c>
      <c r="K27" s="121"/>
    </row>
    <row r="28" spans="2:11">
      <c r="B28" s="5"/>
      <c r="C28" s="5"/>
      <c r="D28" s="6"/>
      <c r="E28" s="5">
        <v>6423</v>
      </c>
      <c r="F28" s="37" t="s">
        <v>69</v>
      </c>
      <c r="G28" s="121">
        <v>0</v>
      </c>
      <c r="H28" s="121"/>
      <c r="I28" s="121">
        <v>0</v>
      </c>
      <c r="J28" s="121">
        <v>0</v>
      </c>
      <c r="K28" s="121"/>
    </row>
    <row r="29" spans="2:11" ht="25.5">
      <c r="B29" s="5"/>
      <c r="C29" s="5">
        <v>65</v>
      </c>
      <c r="D29" s="6"/>
      <c r="E29" s="5"/>
      <c r="F29" s="37" t="s">
        <v>70</v>
      </c>
      <c r="G29" s="121">
        <f t="shared" ref="G29:I29" si="11">G30</f>
        <v>118287.89</v>
      </c>
      <c r="H29" s="121">
        <v>220000</v>
      </c>
      <c r="I29" s="121">
        <f t="shared" si="11"/>
        <v>146330.26</v>
      </c>
      <c r="J29" s="121">
        <f t="shared" si="0"/>
        <v>123.70688157511307</v>
      </c>
      <c r="K29" s="121">
        <f t="shared" si="1"/>
        <v>66.513754545454546</v>
      </c>
    </row>
    <row r="30" spans="2:11">
      <c r="B30" s="5"/>
      <c r="C30" s="5"/>
      <c r="D30" s="6">
        <v>652</v>
      </c>
      <c r="E30" s="5"/>
      <c r="F30" s="37" t="s">
        <v>71</v>
      </c>
      <c r="G30" s="121">
        <f t="shared" ref="G30:I30" si="12">SUM(G31)</f>
        <v>118287.89</v>
      </c>
      <c r="H30" s="121"/>
      <c r="I30" s="121">
        <f t="shared" si="12"/>
        <v>146330.26</v>
      </c>
      <c r="J30" s="121">
        <f t="shared" si="0"/>
        <v>123.70688157511307</v>
      </c>
      <c r="K30" s="121"/>
    </row>
    <row r="31" spans="2:11">
      <c r="B31" s="5"/>
      <c r="C31" s="5"/>
      <c r="D31" s="6"/>
      <c r="E31" s="5">
        <v>6526</v>
      </c>
      <c r="F31" s="37" t="s">
        <v>72</v>
      </c>
      <c r="G31" s="121">
        <v>118287.89</v>
      </c>
      <c r="H31" s="121"/>
      <c r="I31" s="121">
        <v>146330.26</v>
      </c>
      <c r="J31" s="121">
        <f t="shared" si="0"/>
        <v>123.70688157511307</v>
      </c>
      <c r="K31" s="121"/>
    </row>
    <row r="32" spans="2:11" ht="25.5">
      <c r="B32" s="5"/>
      <c r="C32" s="5">
        <v>66</v>
      </c>
      <c r="D32" s="6"/>
      <c r="E32" s="6"/>
      <c r="F32" s="9" t="s">
        <v>22</v>
      </c>
      <c r="G32" s="121">
        <f t="shared" ref="G32:I32" si="13">G33+G35</f>
        <v>719878.33</v>
      </c>
      <c r="H32" s="121">
        <v>1852065</v>
      </c>
      <c r="I32" s="121">
        <f t="shared" si="13"/>
        <v>929716.66</v>
      </c>
      <c r="J32" s="121">
        <f t="shared" si="0"/>
        <v>129.14913829952349</v>
      </c>
      <c r="K32" s="121">
        <f t="shared" si="1"/>
        <v>50.198921744107253</v>
      </c>
    </row>
    <row r="33" spans="2:11">
      <c r="B33" s="5"/>
      <c r="C33" s="20"/>
      <c r="D33" s="6">
        <v>661</v>
      </c>
      <c r="E33" s="6"/>
      <c r="F33" s="9" t="s">
        <v>23</v>
      </c>
      <c r="G33" s="121">
        <f t="shared" ref="G33:I33" si="14">SUM(G34)</f>
        <v>719878.33</v>
      </c>
      <c r="H33" s="121"/>
      <c r="I33" s="121">
        <f t="shared" si="14"/>
        <v>929716.66</v>
      </c>
      <c r="J33" s="121">
        <f t="shared" si="0"/>
        <v>129.14913829952349</v>
      </c>
      <c r="K33" s="121"/>
    </row>
    <row r="34" spans="2:11">
      <c r="B34" s="5"/>
      <c r="C34" s="20"/>
      <c r="D34" s="6"/>
      <c r="E34" s="6">
        <v>6615</v>
      </c>
      <c r="F34" s="9" t="s">
        <v>73</v>
      </c>
      <c r="G34" s="121">
        <v>719878.33</v>
      </c>
      <c r="H34" s="121"/>
      <c r="I34" s="121">
        <v>929716.66</v>
      </c>
      <c r="J34" s="121">
        <f t="shared" si="0"/>
        <v>129.14913829952349</v>
      </c>
      <c r="K34" s="121"/>
    </row>
    <row r="35" spans="2:11" ht="25.5">
      <c r="B35" s="5"/>
      <c r="C35" s="20"/>
      <c r="D35" s="6">
        <v>663</v>
      </c>
      <c r="E35" s="6"/>
      <c r="F35" s="9" t="s">
        <v>74</v>
      </c>
      <c r="G35" s="121">
        <f t="shared" ref="G35:I35" si="15">SUM(G36)</f>
        <v>0</v>
      </c>
      <c r="H35" s="121"/>
      <c r="I35" s="121">
        <f t="shared" si="15"/>
        <v>0</v>
      </c>
      <c r="J35" s="121">
        <v>0</v>
      </c>
      <c r="K35" s="121"/>
    </row>
    <row r="36" spans="2:11">
      <c r="B36" s="5"/>
      <c r="C36" s="5"/>
      <c r="D36" s="6"/>
      <c r="E36" s="6">
        <v>6631</v>
      </c>
      <c r="F36" s="9" t="s">
        <v>75</v>
      </c>
      <c r="G36" s="121">
        <v>0</v>
      </c>
      <c r="H36" s="121"/>
      <c r="I36" s="121">
        <v>0</v>
      </c>
      <c r="J36" s="121">
        <v>0</v>
      </c>
      <c r="K36" s="121"/>
    </row>
    <row r="37" spans="2:11">
      <c r="B37" s="5"/>
      <c r="C37" s="5">
        <v>67</v>
      </c>
      <c r="D37" s="6"/>
      <c r="E37" s="6"/>
      <c r="F37" s="9"/>
      <c r="G37" s="121">
        <f t="shared" ref="G37" si="16">G38+G41</f>
        <v>1280205.77</v>
      </c>
      <c r="H37" s="121">
        <v>3123114.63</v>
      </c>
      <c r="I37" s="121">
        <f>I38+I41</f>
        <v>1464288.4500000002</v>
      </c>
      <c r="J37" s="121">
        <f t="shared" si="0"/>
        <v>114.3791478146517</v>
      </c>
      <c r="K37" s="121">
        <f t="shared" si="1"/>
        <v>46.885517295277765</v>
      </c>
    </row>
    <row r="38" spans="2:11" ht="25.5">
      <c r="B38" s="5"/>
      <c r="C38" s="5"/>
      <c r="D38" s="6">
        <v>671</v>
      </c>
      <c r="E38" s="6"/>
      <c r="F38" s="9" t="s">
        <v>76</v>
      </c>
      <c r="G38" s="121">
        <f t="shared" ref="G38:I38" si="17">SUM(G39,G40)</f>
        <v>27451.5</v>
      </c>
      <c r="H38" s="121"/>
      <c r="I38" s="121">
        <f t="shared" si="17"/>
        <v>225661.13</v>
      </c>
      <c r="J38" s="121">
        <f t="shared" si="0"/>
        <v>822.03569932426285</v>
      </c>
      <c r="K38" s="121"/>
    </row>
    <row r="39" spans="2:11">
      <c r="B39" s="5"/>
      <c r="C39" s="5"/>
      <c r="D39" s="6"/>
      <c r="E39" s="6">
        <v>6711</v>
      </c>
      <c r="F39" s="9" t="s">
        <v>77</v>
      </c>
      <c r="G39" s="121">
        <v>27451.5</v>
      </c>
      <c r="H39" s="121"/>
      <c r="I39" s="121">
        <v>190661.13</v>
      </c>
      <c r="J39" s="121">
        <f t="shared" si="0"/>
        <v>694.53811267143874</v>
      </c>
      <c r="K39" s="121"/>
    </row>
    <row r="40" spans="2:11" ht="25.5">
      <c r="B40" s="5"/>
      <c r="C40" s="5"/>
      <c r="D40" s="6"/>
      <c r="E40" s="6">
        <v>6712</v>
      </c>
      <c r="F40" s="9" t="s">
        <v>78</v>
      </c>
      <c r="G40" s="121">
        <v>0</v>
      </c>
      <c r="H40" s="121"/>
      <c r="I40" s="121">
        <v>35000</v>
      </c>
      <c r="J40" s="121">
        <v>0</v>
      </c>
      <c r="K40" s="121"/>
    </row>
    <row r="41" spans="2:11">
      <c r="B41" s="5"/>
      <c r="C41" s="5"/>
      <c r="D41" s="6">
        <v>673</v>
      </c>
      <c r="E41" s="6"/>
      <c r="F41" s="9" t="s">
        <v>79</v>
      </c>
      <c r="G41" s="121">
        <v>1252754.27</v>
      </c>
      <c r="H41" s="121"/>
      <c r="I41" s="121">
        <v>1238627.32</v>
      </c>
      <c r="J41" s="121">
        <f t="shared" si="0"/>
        <v>98.872328728921445</v>
      </c>
      <c r="K41" s="121"/>
    </row>
    <row r="42" spans="2:11">
      <c r="B42" s="5"/>
      <c r="C42" s="5">
        <v>68</v>
      </c>
      <c r="D42" s="6"/>
      <c r="E42" s="6"/>
      <c r="F42" s="9" t="s">
        <v>80</v>
      </c>
      <c r="G42" s="121">
        <f t="shared" ref="G42:I42" si="18">SUM(G43)</f>
        <v>3152.61</v>
      </c>
      <c r="H42" s="121">
        <v>9000</v>
      </c>
      <c r="I42" s="121">
        <f t="shared" si="18"/>
        <v>682.89</v>
      </c>
      <c r="J42" s="121">
        <f t="shared" si="0"/>
        <v>21.661099850599978</v>
      </c>
      <c r="K42" s="121">
        <f t="shared" si="1"/>
        <v>7.5876666666666663</v>
      </c>
    </row>
    <row r="43" spans="2:11">
      <c r="B43" s="5"/>
      <c r="C43" s="5"/>
      <c r="D43" s="6">
        <v>683</v>
      </c>
      <c r="E43" s="6"/>
      <c r="F43" s="9" t="s">
        <v>81</v>
      </c>
      <c r="G43" s="121">
        <v>3152.61</v>
      </c>
      <c r="H43" s="121"/>
      <c r="I43" s="121">
        <v>682.89</v>
      </c>
      <c r="J43" s="121">
        <f t="shared" si="0"/>
        <v>21.661099850599978</v>
      </c>
      <c r="K43" s="121"/>
    </row>
    <row r="44" spans="2:11" s="29" customFormat="1">
      <c r="B44" s="20">
        <v>7</v>
      </c>
      <c r="C44" s="20"/>
      <c r="D44" s="28"/>
      <c r="E44" s="28"/>
      <c r="F44" s="4" t="s">
        <v>3</v>
      </c>
      <c r="G44" s="124">
        <f t="shared" ref="G44:I44" si="19">G45</f>
        <v>0</v>
      </c>
      <c r="H44" s="124">
        <f t="shared" si="19"/>
        <v>3000</v>
      </c>
      <c r="I44" s="124">
        <f t="shared" si="19"/>
        <v>4168</v>
      </c>
      <c r="J44" s="124">
        <v>0</v>
      </c>
      <c r="K44" s="124">
        <f>I44/H44*100</f>
        <v>138.93333333333334</v>
      </c>
    </row>
    <row r="45" spans="2:11">
      <c r="B45" s="5"/>
      <c r="C45" s="5">
        <v>72</v>
      </c>
      <c r="D45" s="6"/>
      <c r="E45" s="6"/>
      <c r="F45" s="25" t="s">
        <v>24</v>
      </c>
      <c r="G45" s="121">
        <v>0</v>
      </c>
      <c r="H45" s="121">
        <v>3000</v>
      </c>
      <c r="I45" s="121">
        <v>4168</v>
      </c>
      <c r="J45" s="121">
        <v>0</v>
      </c>
      <c r="K45" s="121">
        <f t="shared" si="1"/>
        <v>138.93333333333334</v>
      </c>
    </row>
    <row r="46" spans="2:11">
      <c r="B46" s="5"/>
      <c r="C46" s="5"/>
      <c r="D46" s="5">
        <v>723</v>
      </c>
      <c r="E46" s="5"/>
      <c r="F46" s="37" t="s">
        <v>137</v>
      </c>
      <c r="G46" s="121">
        <v>0</v>
      </c>
      <c r="H46" s="121"/>
      <c r="I46" s="121">
        <v>4168</v>
      </c>
      <c r="J46" s="121">
        <v>0</v>
      </c>
      <c r="K46" s="121"/>
    </row>
    <row r="47" spans="2:11">
      <c r="B47" s="135"/>
      <c r="C47" s="135"/>
      <c r="D47" s="135"/>
      <c r="E47" s="135"/>
      <c r="F47" s="136"/>
      <c r="G47" s="137"/>
      <c r="H47" s="137"/>
      <c r="I47" s="137"/>
      <c r="J47" s="137"/>
      <c r="K47" s="137"/>
    </row>
    <row r="48" spans="2:11" ht="15.75" customHeight="1">
      <c r="B48" s="16"/>
      <c r="C48" s="16"/>
      <c r="D48" s="16"/>
      <c r="E48" s="16"/>
      <c r="F48" s="16"/>
      <c r="G48" s="16"/>
      <c r="H48" s="16"/>
      <c r="I48" s="3"/>
      <c r="J48" s="3"/>
      <c r="K48" s="3"/>
    </row>
    <row r="49" spans="2:11" ht="39.6" customHeight="1">
      <c r="B49" s="86" t="s">
        <v>7</v>
      </c>
      <c r="C49" s="87"/>
      <c r="D49" s="87"/>
      <c r="E49" s="87"/>
      <c r="F49" s="88"/>
      <c r="G49" s="44" t="s">
        <v>179</v>
      </c>
      <c r="H49" s="33" t="s">
        <v>226</v>
      </c>
      <c r="I49" s="44" t="s">
        <v>227</v>
      </c>
      <c r="J49" s="33" t="s">
        <v>16</v>
      </c>
      <c r="K49" s="33" t="s">
        <v>42</v>
      </c>
    </row>
    <row r="50" spans="2:11" ht="12.75" customHeight="1">
      <c r="B50" s="86">
        <v>1</v>
      </c>
      <c r="C50" s="87"/>
      <c r="D50" s="87"/>
      <c r="E50" s="87"/>
      <c r="F50" s="88"/>
      <c r="G50" s="33">
        <v>2</v>
      </c>
      <c r="H50" s="33">
        <v>4</v>
      </c>
      <c r="I50" s="33">
        <v>5</v>
      </c>
      <c r="J50" s="33" t="s">
        <v>18</v>
      </c>
      <c r="K50" s="33" t="s">
        <v>19</v>
      </c>
    </row>
    <row r="51" spans="2:11" s="29" customFormat="1">
      <c r="B51" s="4"/>
      <c r="C51" s="4"/>
      <c r="D51" s="4"/>
      <c r="E51" s="4"/>
      <c r="F51" s="4" t="s">
        <v>8</v>
      </c>
      <c r="G51" s="124">
        <f>G52+G103</f>
        <v>2591056.9200000004</v>
      </c>
      <c r="H51" s="124">
        <f>H52+H103</f>
        <v>5741762.7800000003</v>
      </c>
      <c r="I51" s="124">
        <f>I52+I103</f>
        <v>2914108.81</v>
      </c>
      <c r="J51" s="124">
        <f t="shared" ref="J51:J81" si="20">I51/G51*100</f>
        <v>112.46795805628228</v>
      </c>
      <c r="K51" s="124">
        <f>I51/H51*100</f>
        <v>50.752859734132031</v>
      </c>
    </row>
    <row r="52" spans="2:11" s="29" customFormat="1">
      <c r="B52" s="4">
        <v>3</v>
      </c>
      <c r="C52" s="4"/>
      <c r="D52" s="4"/>
      <c r="E52" s="4"/>
      <c r="F52" s="4" t="s">
        <v>4</v>
      </c>
      <c r="G52" s="124">
        <f>G53+G60+G95</f>
        <v>2544047.7200000002</v>
      </c>
      <c r="H52" s="124">
        <f>H53+H60+H95</f>
        <v>5545757.7800000003</v>
      </c>
      <c r="I52" s="124">
        <f>I53+I60+I95+I100</f>
        <v>2769120.2800000003</v>
      </c>
      <c r="J52" s="124">
        <f t="shared" si="20"/>
        <v>108.84702587261216</v>
      </c>
      <c r="K52" s="124">
        <f t="shared" ref="K52:K104" si="21">I52/H52*100</f>
        <v>49.932225492906404</v>
      </c>
    </row>
    <row r="53" spans="2:11">
      <c r="B53" s="4"/>
      <c r="C53" s="9">
        <v>31</v>
      </c>
      <c r="D53" s="9"/>
      <c r="E53" s="9"/>
      <c r="F53" s="9" t="s">
        <v>5</v>
      </c>
      <c r="G53" s="121">
        <f>G54+G57+G58</f>
        <v>1932138.24</v>
      </c>
      <c r="H53" s="121">
        <v>3828000</v>
      </c>
      <c r="I53" s="121">
        <f>I54+I57+I58</f>
        <v>1815795.84</v>
      </c>
      <c r="J53" s="121">
        <f t="shared" si="20"/>
        <v>93.978567496288463</v>
      </c>
      <c r="K53" s="121">
        <f t="shared" si="21"/>
        <v>47.434583072100317</v>
      </c>
    </row>
    <row r="54" spans="2:11">
      <c r="B54" s="5"/>
      <c r="C54" s="5"/>
      <c r="D54" s="5">
        <v>311</v>
      </c>
      <c r="E54" s="5"/>
      <c r="F54" s="5" t="s">
        <v>25</v>
      </c>
      <c r="G54" s="121">
        <f>SUM(G55,G56,)</f>
        <v>1610243.81</v>
      </c>
      <c r="H54" s="121"/>
      <c r="I54" s="121">
        <f>SUM(I55,I56,)</f>
        <v>1505992.12</v>
      </c>
      <c r="J54" s="121">
        <f>I54/G54*100</f>
        <v>93.525720182709478</v>
      </c>
      <c r="K54" s="121"/>
    </row>
    <row r="55" spans="2:11">
      <c r="B55" s="5"/>
      <c r="C55" s="5"/>
      <c r="D55" s="5"/>
      <c r="E55" s="5">
        <v>3111</v>
      </c>
      <c r="F55" s="5" t="s">
        <v>26</v>
      </c>
      <c r="G55" s="121">
        <v>1593143.36</v>
      </c>
      <c r="H55" s="121"/>
      <c r="I55" s="121">
        <v>1490948.04</v>
      </c>
      <c r="J55" s="121">
        <f t="shared" si="20"/>
        <v>93.58530295729318</v>
      </c>
      <c r="K55" s="121"/>
    </row>
    <row r="56" spans="2:11">
      <c r="B56" s="5"/>
      <c r="C56" s="5"/>
      <c r="D56" s="5"/>
      <c r="E56" s="5">
        <v>3113</v>
      </c>
      <c r="F56" s="10" t="s">
        <v>84</v>
      </c>
      <c r="G56" s="121">
        <v>17100.45</v>
      </c>
      <c r="H56" s="121"/>
      <c r="I56" s="121">
        <v>15044.08</v>
      </c>
      <c r="J56" s="121">
        <f t="shared" si="20"/>
        <v>87.974760898105018</v>
      </c>
      <c r="K56" s="121"/>
    </row>
    <row r="57" spans="2:11">
      <c r="B57" s="5"/>
      <c r="C57" s="5"/>
      <c r="D57" s="5">
        <v>312</v>
      </c>
      <c r="E57" s="5"/>
      <c r="F57" s="10" t="s">
        <v>85</v>
      </c>
      <c r="G57" s="121">
        <v>55358.67</v>
      </c>
      <c r="H57" s="121"/>
      <c r="I57" s="121">
        <v>60240.73</v>
      </c>
      <c r="J57" s="121">
        <f t="shared" si="20"/>
        <v>108.81896187173572</v>
      </c>
      <c r="K57" s="121"/>
    </row>
    <row r="58" spans="2:11">
      <c r="B58" s="5"/>
      <c r="C58" s="5"/>
      <c r="D58" s="5">
        <v>313</v>
      </c>
      <c r="E58" s="5"/>
      <c r="F58" s="10" t="s">
        <v>86</v>
      </c>
      <c r="G58" s="121">
        <f>SUM(G59,)</f>
        <v>266535.76</v>
      </c>
      <c r="H58" s="121"/>
      <c r="I58" s="121">
        <f>SUM(I59,)</f>
        <v>249562.99</v>
      </c>
      <c r="J58" s="121">
        <f t="shared" si="20"/>
        <v>93.632085240644628</v>
      </c>
      <c r="K58" s="121"/>
    </row>
    <row r="59" spans="2:11">
      <c r="B59" s="5"/>
      <c r="C59" s="5"/>
      <c r="D59" s="5"/>
      <c r="E59" s="5">
        <v>3132</v>
      </c>
      <c r="F59" s="10" t="s">
        <v>87</v>
      </c>
      <c r="G59" s="121">
        <v>266535.76</v>
      </c>
      <c r="H59" s="121"/>
      <c r="I59" s="121">
        <v>249562.99</v>
      </c>
      <c r="J59" s="121">
        <f t="shared" si="20"/>
        <v>93.632085240644628</v>
      </c>
      <c r="K59" s="121"/>
    </row>
    <row r="60" spans="2:11">
      <c r="B60" s="5"/>
      <c r="C60" s="5">
        <v>32</v>
      </c>
      <c r="D60" s="6"/>
      <c r="E60" s="6"/>
      <c r="F60" s="5" t="s">
        <v>13</v>
      </c>
      <c r="G60" s="121">
        <f>G61+G66+G73+G83+G84+G87</f>
        <v>609547.07000000007</v>
      </c>
      <c r="H60" s="121">
        <v>1712757.78</v>
      </c>
      <c r="I60" s="121">
        <f>I61+I66+I73+I83+I84+I87</f>
        <v>950091.45</v>
      </c>
      <c r="J60" s="121">
        <f t="shared" si="20"/>
        <v>155.86843030842553</v>
      </c>
      <c r="K60" s="121">
        <f t="shared" si="21"/>
        <v>55.471442669494095</v>
      </c>
    </row>
    <row r="61" spans="2:11">
      <c r="B61" s="5"/>
      <c r="C61" s="5"/>
      <c r="D61" s="5">
        <v>321</v>
      </c>
      <c r="E61" s="5"/>
      <c r="F61" s="5" t="s">
        <v>27</v>
      </c>
      <c r="G61" s="121">
        <f t="shared" ref="G61" si="22">SUM(G62,G63,G64)</f>
        <v>60456.02</v>
      </c>
      <c r="H61" s="121"/>
      <c r="I61" s="121">
        <f>SUM(I62,I63,I64+I65)</f>
        <v>60673.4</v>
      </c>
      <c r="J61" s="121">
        <f t="shared" si="20"/>
        <v>100.35956716965491</v>
      </c>
      <c r="K61" s="121"/>
    </row>
    <row r="62" spans="2:11">
      <c r="B62" s="5"/>
      <c r="C62" s="20"/>
      <c r="D62" s="5"/>
      <c r="E62" s="5">
        <v>3211</v>
      </c>
      <c r="F62" s="25" t="s">
        <v>28</v>
      </c>
      <c r="G62" s="121">
        <v>8153.81</v>
      </c>
      <c r="H62" s="121"/>
      <c r="I62" s="121">
        <v>9060.2900000000009</v>
      </c>
      <c r="J62" s="121">
        <f t="shared" si="20"/>
        <v>111.11725684066714</v>
      </c>
      <c r="K62" s="121"/>
    </row>
    <row r="63" spans="2:11">
      <c r="B63" s="5"/>
      <c r="C63" s="20"/>
      <c r="D63" s="5"/>
      <c r="E63" s="5">
        <v>3212</v>
      </c>
      <c r="F63" s="37" t="s">
        <v>88</v>
      </c>
      <c r="G63" s="121">
        <v>46971.86</v>
      </c>
      <c r="H63" s="121"/>
      <c r="I63" s="121">
        <v>48269.53</v>
      </c>
      <c r="J63" s="121">
        <f>I63/G63*100</f>
        <v>102.76265406564696</v>
      </c>
      <c r="K63" s="121"/>
    </row>
    <row r="64" spans="2:11">
      <c r="B64" s="5"/>
      <c r="C64" s="20"/>
      <c r="D64" s="6"/>
      <c r="E64" s="5">
        <v>3213</v>
      </c>
      <c r="F64" s="10" t="s">
        <v>89</v>
      </c>
      <c r="G64" s="121">
        <v>5330.35</v>
      </c>
      <c r="H64" s="121"/>
      <c r="I64" s="121">
        <v>3048.58</v>
      </c>
      <c r="J64" s="121">
        <f t="shared" si="20"/>
        <v>57.192867260123627</v>
      </c>
      <c r="K64" s="121"/>
    </row>
    <row r="65" spans="2:11">
      <c r="B65" s="5"/>
      <c r="C65" s="20"/>
      <c r="D65" s="6"/>
      <c r="E65" s="5">
        <v>3214</v>
      </c>
      <c r="F65" s="10" t="s">
        <v>191</v>
      </c>
      <c r="G65" s="121">
        <v>0</v>
      </c>
      <c r="H65" s="121"/>
      <c r="I65" s="121">
        <v>295</v>
      </c>
      <c r="J65" s="121">
        <v>0</v>
      </c>
      <c r="K65" s="121"/>
    </row>
    <row r="66" spans="2:11">
      <c r="B66" s="5"/>
      <c r="C66" s="20"/>
      <c r="D66" s="6">
        <v>322</v>
      </c>
      <c r="E66" s="5"/>
      <c r="F66" s="10" t="s">
        <v>90</v>
      </c>
      <c r="G66" s="121">
        <f t="shared" ref="G66:I66" si="23">SUM(G67,G68,G69,G70,G71,G72)</f>
        <v>60900.680000000008</v>
      </c>
      <c r="H66" s="121"/>
      <c r="I66" s="121">
        <f t="shared" si="23"/>
        <v>51866.28</v>
      </c>
      <c r="J66" s="121">
        <f t="shared" si="20"/>
        <v>85.165354475516523</v>
      </c>
      <c r="K66" s="121"/>
    </row>
    <row r="67" spans="2:11">
      <c r="B67" s="5"/>
      <c r="C67" s="20"/>
      <c r="D67" s="6"/>
      <c r="E67" s="5">
        <v>3221</v>
      </c>
      <c r="F67" s="10" t="s">
        <v>91</v>
      </c>
      <c r="G67" s="121">
        <v>21178.89</v>
      </c>
      <c r="H67" s="121"/>
      <c r="I67" s="121">
        <v>15082.96</v>
      </c>
      <c r="J67" s="121">
        <f t="shared" si="20"/>
        <v>71.216952352082657</v>
      </c>
      <c r="K67" s="121"/>
    </row>
    <row r="68" spans="2:11">
      <c r="B68" s="5"/>
      <c r="C68" s="20"/>
      <c r="D68" s="6"/>
      <c r="E68" s="5">
        <v>3222</v>
      </c>
      <c r="F68" s="10" t="s">
        <v>92</v>
      </c>
      <c r="G68" s="121">
        <v>0</v>
      </c>
      <c r="H68" s="121"/>
      <c r="I68" s="121">
        <v>0</v>
      </c>
      <c r="J68" s="121">
        <v>0</v>
      </c>
      <c r="K68" s="121"/>
    </row>
    <row r="69" spans="2:11">
      <c r="B69" s="5"/>
      <c r="C69" s="20"/>
      <c r="D69" s="6"/>
      <c r="E69" s="5">
        <v>3223</v>
      </c>
      <c r="F69" s="10" t="s">
        <v>93</v>
      </c>
      <c r="G69" s="121">
        <v>29663.83</v>
      </c>
      <c r="H69" s="121"/>
      <c r="I69" s="121">
        <v>31840.79</v>
      </c>
      <c r="J69" s="121">
        <f t="shared" si="20"/>
        <v>107.33876913399247</v>
      </c>
      <c r="K69" s="121"/>
    </row>
    <row r="70" spans="2:11">
      <c r="B70" s="5"/>
      <c r="C70" s="20"/>
      <c r="D70" s="6"/>
      <c r="E70" s="5">
        <v>3224</v>
      </c>
      <c r="F70" s="10" t="s">
        <v>94</v>
      </c>
      <c r="G70" s="121">
        <v>3062.91</v>
      </c>
      <c r="H70" s="121"/>
      <c r="I70" s="121">
        <v>1320.79</v>
      </c>
      <c r="J70" s="121">
        <f t="shared" si="20"/>
        <v>43.122063658416344</v>
      </c>
      <c r="K70" s="121"/>
    </row>
    <row r="71" spans="2:11">
      <c r="B71" s="5"/>
      <c r="C71" s="20"/>
      <c r="D71" s="6"/>
      <c r="E71" s="5">
        <v>3225</v>
      </c>
      <c r="F71" s="10" t="s">
        <v>95</v>
      </c>
      <c r="G71" s="121">
        <v>5080.82</v>
      </c>
      <c r="H71" s="121"/>
      <c r="I71" s="121">
        <v>3515.74</v>
      </c>
      <c r="J71" s="121">
        <f t="shared" si="20"/>
        <v>69.196310831716133</v>
      </c>
      <c r="K71" s="121"/>
    </row>
    <row r="72" spans="2:11">
      <c r="B72" s="5"/>
      <c r="C72" s="20"/>
      <c r="D72" s="6"/>
      <c r="E72" s="5">
        <v>3227</v>
      </c>
      <c r="F72" s="10" t="s">
        <v>96</v>
      </c>
      <c r="G72" s="121">
        <v>1914.23</v>
      </c>
      <c r="H72" s="121"/>
      <c r="I72" s="121">
        <v>106</v>
      </c>
      <c r="J72" s="121">
        <f t="shared" si="20"/>
        <v>5.537474598141289</v>
      </c>
      <c r="K72" s="121"/>
    </row>
    <row r="73" spans="2:11">
      <c r="B73" s="5"/>
      <c r="C73" s="20"/>
      <c r="D73" s="6">
        <v>323</v>
      </c>
      <c r="E73" s="5"/>
      <c r="F73" s="10" t="s">
        <v>97</v>
      </c>
      <c r="G73" s="121">
        <f t="shared" ref="G73:I73" si="24">SUM(G74,G75,G76,G77,G78,G79,G80,G81,G82)</f>
        <v>279636.29000000004</v>
      </c>
      <c r="H73" s="121"/>
      <c r="I73" s="121">
        <f t="shared" si="24"/>
        <v>294880.57</v>
      </c>
      <c r="J73" s="121">
        <f t="shared" si="20"/>
        <v>105.45146697519124</v>
      </c>
      <c r="K73" s="121"/>
    </row>
    <row r="74" spans="2:11">
      <c r="B74" s="5"/>
      <c r="C74" s="20"/>
      <c r="D74" s="6"/>
      <c r="E74" s="5">
        <v>3231</v>
      </c>
      <c r="F74" s="10" t="s">
        <v>98</v>
      </c>
      <c r="G74" s="121">
        <v>16253.01</v>
      </c>
      <c r="H74" s="121"/>
      <c r="I74" s="121">
        <v>18457.13</v>
      </c>
      <c r="J74" s="121">
        <f t="shared" si="20"/>
        <v>113.56130341395226</v>
      </c>
      <c r="K74" s="121"/>
    </row>
    <row r="75" spans="2:11">
      <c r="B75" s="5"/>
      <c r="C75" s="20"/>
      <c r="D75" s="6"/>
      <c r="E75" s="5">
        <v>3232</v>
      </c>
      <c r="F75" s="10" t="s">
        <v>99</v>
      </c>
      <c r="G75" s="121">
        <v>27425.17</v>
      </c>
      <c r="H75" s="121"/>
      <c r="I75" s="121">
        <v>53000.81</v>
      </c>
      <c r="J75" s="121">
        <f t="shared" si="20"/>
        <v>193.25608555936026</v>
      </c>
      <c r="K75" s="121"/>
    </row>
    <row r="76" spans="2:11">
      <c r="B76" s="5"/>
      <c r="C76" s="20"/>
      <c r="D76" s="6"/>
      <c r="E76" s="5">
        <v>3233</v>
      </c>
      <c r="F76" s="10" t="s">
        <v>100</v>
      </c>
      <c r="G76" s="121">
        <v>12026.13</v>
      </c>
      <c r="H76" s="121"/>
      <c r="I76" s="121">
        <v>10722.53</v>
      </c>
      <c r="J76" s="121">
        <f t="shared" si="20"/>
        <v>89.160270178353315</v>
      </c>
      <c r="K76" s="121"/>
    </row>
    <row r="77" spans="2:11">
      <c r="B77" s="5"/>
      <c r="C77" s="20"/>
      <c r="D77" s="6"/>
      <c r="E77" s="5">
        <v>3234</v>
      </c>
      <c r="F77" s="10" t="s">
        <v>101</v>
      </c>
      <c r="G77" s="121">
        <v>33923.49</v>
      </c>
      <c r="H77" s="121"/>
      <c r="I77" s="121">
        <v>32836.239999999998</v>
      </c>
      <c r="J77" s="121">
        <f t="shared" si="20"/>
        <v>96.794993675473833</v>
      </c>
      <c r="K77" s="121"/>
    </row>
    <row r="78" spans="2:11">
      <c r="B78" s="5"/>
      <c r="C78" s="20"/>
      <c r="D78" s="6"/>
      <c r="E78" s="5">
        <v>3235</v>
      </c>
      <c r="F78" s="10" t="s">
        <v>102</v>
      </c>
      <c r="G78" s="121">
        <v>20112.72</v>
      </c>
      <c r="H78" s="121"/>
      <c r="I78" s="121">
        <v>45133.95</v>
      </c>
      <c r="J78" s="121">
        <f t="shared" si="20"/>
        <v>224.40500340083287</v>
      </c>
      <c r="K78" s="121"/>
    </row>
    <row r="79" spans="2:11">
      <c r="B79" s="5"/>
      <c r="C79" s="20"/>
      <c r="D79" s="6"/>
      <c r="E79" s="5">
        <v>3236</v>
      </c>
      <c r="F79" s="10" t="s">
        <v>103</v>
      </c>
      <c r="G79" s="121">
        <v>65993.36</v>
      </c>
      <c r="H79" s="121"/>
      <c r="I79" s="121">
        <v>54817.39</v>
      </c>
      <c r="J79" s="121">
        <f t="shared" si="20"/>
        <v>83.065008358416662</v>
      </c>
      <c r="K79" s="121"/>
    </row>
    <row r="80" spans="2:11">
      <c r="B80" s="5"/>
      <c r="C80" s="20"/>
      <c r="D80" s="6"/>
      <c r="E80" s="5">
        <v>3237</v>
      </c>
      <c r="F80" s="10" t="s">
        <v>104</v>
      </c>
      <c r="G80" s="121">
        <v>54283.76</v>
      </c>
      <c r="H80" s="121"/>
      <c r="I80" s="121">
        <v>51410.26</v>
      </c>
      <c r="J80" s="121">
        <f t="shared" si="20"/>
        <v>94.706519961034388</v>
      </c>
      <c r="K80" s="121"/>
    </row>
    <row r="81" spans="2:11">
      <c r="B81" s="5"/>
      <c r="C81" s="20"/>
      <c r="D81" s="6"/>
      <c r="E81" s="5">
        <v>3238</v>
      </c>
      <c r="F81" s="10" t="s">
        <v>105</v>
      </c>
      <c r="G81" s="121">
        <v>39389.269999999997</v>
      </c>
      <c r="H81" s="121"/>
      <c r="I81" s="121">
        <v>2059.3200000000002</v>
      </c>
      <c r="J81" s="121">
        <f t="shared" si="20"/>
        <v>5.2281243089805942</v>
      </c>
      <c r="K81" s="121"/>
    </row>
    <row r="82" spans="2:11">
      <c r="B82" s="5"/>
      <c r="C82" s="20"/>
      <c r="D82" s="6"/>
      <c r="E82" s="5">
        <v>3239</v>
      </c>
      <c r="F82" s="10" t="s">
        <v>106</v>
      </c>
      <c r="G82" s="121">
        <v>10229.379999999999</v>
      </c>
      <c r="H82" s="121"/>
      <c r="I82" s="121">
        <v>26442.94</v>
      </c>
      <c r="J82" s="121">
        <f t="shared" ref="J82:J118" si="25">I82/G82*100</f>
        <v>258.4999286369262</v>
      </c>
      <c r="K82" s="121"/>
    </row>
    <row r="83" spans="2:11">
      <c r="B83" s="5"/>
      <c r="C83" s="20"/>
      <c r="D83" s="6">
        <v>324</v>
      </c>
      <c r="E83" s="5"/>
      <c r="F83" s="10" t="s">
        <v>107</v>
      </c>
      <c r="G83" s="121">
        <v>10053.67</v>
      </c>
      <c r="H83" s="121"/>
      <c r="I83" s="121">
        <v>152.31</v>
      </c>
      <c r="J83" s="121">
        <f t="shared" si="25"/>
        <v>1.5149691605155133</v>
      </c>
      <c r="K83" s="121"/>
    </row>
    <row r="84" spans="2:11">
      <c r="B84" s="5"/>
      <c r="C84" s="20"/>
      <c r="D84" s="6">
        <v>325</v>
      </c>
      <c r="E84" s="10"/>
      <c r="F84" s="10" t="s">
        <v>180</v>
      </c>
      <c r="G84" s="121">
        <f>G85</f>
        <v>185807.27</v>
      </c>
      <c r="H84" s="121"/>
      <c r="I84" s="121">
        <f>I85+I86</f>
        <v>518706.83999999997</v>
      </c>
      <c r="J84" s="121">
        <v>0</v>
      </c>
      <c r="K84" s="121"/>
    </row>
    <row r="85" spans="2:11">
      <c r="B85" s="5"/>
      <c r="C85" s="20"/>
      <c r="D85" s="6"/>
      <c r="E85" s="5">
        <v>3251</v>
      </c>
      <c r="F85" s="10" t="s">
        <v>181</v>
      </c>
      <c r="G85" s="121">
        <v>185807.27</v>
      </c>
      <c r="H85" s="121"/>
      <c r="I85" s="121">
        <v>332527.86</v>
      </c>
      <c r="J85" s="121">
        <v>0</v>
      </c>
      <c r="K85" s="121"/>
    </row>
    <row r="86" spans="2:11">
      <c r="B86" s="5"/>
      <c r="C86" s="20"/>
      <c r="D86" s="6"/>
      <c r="E86" s="5">
        <v>3252</v>
      </c>
      <c r="F86" s="10" t="s">
        <v>193</v>
      </c>
      <c r="G86" s="121">
        <v>0</v>
      </c>
      <c r="H86" s="121"/>
      <c r="I86" s="121">
        <v>186178.98</v>
      </c>
      <c r="J86" s="121">
        <v>0</v>
      </c>
      <c r="K86" s="121"/>
    </row>
    <row r="87" spans="2:11">
      <c r="B87" s="5"/>
      <c r="C87" s="20"/>
      <c r="D87" s="6">
        <v>329</v>
      </c>
      <c r="E87" s="5"/>
      <c r="F87" s="10" t="s">
        <v>108</v>
      </c>
      <c r="G87" s="121">
        <f>SUM(G88:G94)</f>
        <v>12693.14</v>
      </c>
      <c r="H87" s="121"/>
      <c r="I87" s="121">
        <f>SUM(I88:I94)</f>
        <v>23812.049999999996</v>
      </c>
      <c r="J87" s="121">
        <f t="shared" si="25"/>
        <v>187.59778904195491</v>
      </c>
      <c r="K87" s="121"/>
    </row>
    <row r="88" spans="2:11">
      <c r="B88" s="5"/>
      <c r="C88" s="20"/>
      <c r="D88" s="6"/>
      <c r="E88" s="5">
        <v>3291</v>
      </c>
      <c r="F88" s="10" t="s">
        <v>109</v>
      </c>
      <c r="G88" s="121">
        <v>4554.28</v>
      </c>
      <c r="H88" s="121"/>
      <c r="I88" s="121">
        <v>10724.3</v>
      </c>
      <c r="J88" s="121">
        <f t="shared" si="25"/>
        <v>235.47739708581815</v>
      </c>
      <c r="K88" s="121"/>
    </row>
    <row r="89" spans="2:11">
      <c r="B89" s="5"/>
      <c r="C89" s="20"/>
      <c r="D89" s="6"/>
      <c r="E89" s="5">
        <v>3292</v>
      </c>
      <c r="F89" s="10" t="s">
        <v>110</v>
      </c>
      <c r="G89" s="121">
        <v>2393.0300000000002</v>
      </c>
      <c r="H89" s="121"/>
      <c r="I89" s="121">
        <v>7244.41</v>
      </c>
      <c r="J89" s="121">
        <f t="shared" si="25"/>
        <v>302.72959386217468</v>
      </c>
      <c r="K89" s="121"/>
    </row>
    <row r="90" spans="2:11">
      <c r="B90" s="5"/>
      <c r="C90" s="20"/>
      <c r="D90" s="6"/>
      <c r="E90" s="5">
        <v>3293</v>
      </c>
      <c r="F90" s="10" t="s">
        <v>111</v>
      </c>
      <c r="G90" s="121">
        <v>227.12</v>
      </c>
      <c r="H90" s="121"/>
      <c r="I90" s="121">
        <v>0</v>
      </c>
      <c r="J90" s="121">
        <f t="shared" si="25"/>
        <v>0</v>
      </c>
      <c r="K90" s="121"/>
    </row>
    <row r="91" spans="2:11">
      <c r="B91" s="5"/>
      <c r="C91" s="20"/>
      <c r="D91" s="6"/>
      <c r="E91" s="5">
        <v>3294</v>
      </c>
      <c r="F91" s="10" t="s">
        <v>112</v>
      </c>
      <c r="G91" s="121">
        <v>1162.0999999999999</v>
      </c>
      <c r="H91" s="121"/>
      <c r="I91" s="121">
        <v>1053.5999999999999</v>
      </c>
      <c r="J91" s="121">
        <f t="shared" si="25"/>
        <v>90.663454091730486</v>
      </c>
      <c r="K91" s="121"/>
    </row>
    <row r="92" spans="2:11">
      <c r="B92" s="5"/>
      <c r="C92" s="20"/>
      <c r="D92" s="6"/>
      <c r="E92" s="5">
        <v>3295</v>
      </c>
      <c r="F92" s="10" t="s">
        <v>113</v>
      </c>
      <c r="G92" s="121">
        <v>4200.33</v>
      </c>
      <c r="H92" s="121"/>
      <c r="I92" s="121">
        <v>4789.74</v>
      </c>
      <c r="J92" s="121">
        <f t="shared" si="25"/>
        <v>114.03246887744534</v>
      </c>
      <c r="K92" s="121"/>
    </row>
    <row r="93" spans="2:11">
      <c r="B93" s="5"/>
      <c r="C93" s="20"/>
      <c r="D93" s="6"/>
      <c r="E93" s="5">
        <v>3296</v>
      </c>
      <c r="F93" s="10" t="s">
        <v>114</v>
      </c>
      <c r="G93" s="121">
        <v>87.5</v>
      </c>
      <c r="H93" s="121"/>
      <c r="I93" s="121">
        <v>0</v>
      </c>
      <c r="J93" s="121">
        <v>0</v>
      </c>
      <c r="K93" s="121"/>
    </row>
    <row r="94" spans="2:11" ht="15" customHeight="1">
      <c r="B94" s="5"/>
      <c r="C94" s="20"/>
      <c r="D94" s="6"/>
      <c r="E94" s="5">
        <v>3299</v>
      </c>
      <c r="F94" s="10" t="s">
        <v>108</v>
      </c>
      <c r="G94" s="121">
        <v>68.78</v>
      </c>
      <c r="H94" s="121"/>
      <c r="I94" s="121">
        <v>0</v>
      </c>
      <c r="J94" s="121">
        <f t="shared" si="25"/>
        <v>0</v>
      </c>
      <c r="K94" s="121"/>
    </row>
    <row r="95" spans="2:11">
      <c r="B95" s="5"/>
      <c r="C95" s="5">
        <v>34</v>
      </c>
      <c r="D95" s="6"/>
      <c r="E95" s="5"/>
      <c r="F95" s="10" t="s">
        <v>115</v>
      </c>
      <c r="G95" s="121">
        <f t="shared" ref="G95:I95" si="26">G96</f>
        <v>2362.41</v>
      </c>
      <c r="H95" s="121">
        <v>5000</v>
      </c>
      <c r="I95" s="121">
        <f t="shared" si="26"/>
        <v>2792.9900000000002</v>
      </c>
      <c r="J95" s="121">
        <f t="shared" si="25"/>
        <v>118.22630280095328</v>
      </c>
      <c r="K95" s="121">
        <f t="shared" si="21"/>
        <v>55.859800000000007</v>
      </c>
    </row>
    <row r="96" spans="2:11" ht="15.6" customHeight="1">
      <c r="B96" s="5"/>
      <c r="C96" s="20"/>
      <c r="D96" s="6">
        <v>343</v>
      </c>
      <c r="E96" s="5"/>
      <c r="F96" s="10" t="s">
        <v>116</v>
      </c>
      <c r="G96" s="121">
        <f>SUM(G97:G99)</f>
        <v>2362.41</v>
      </c>
      <c r="H96" s="121"/>
      <c r="I96" s="121">
        <f>SUM(I97:I99)</f>
        <v>2792.9900000000002</v>
      </c>
      <c r="J96" s="121">
        <f t="shared" si="25"/>
        <v>118.22630280095328</v>
      </c>
      <c r="K96" s="121"/>
    </row>
    <row r="97" spans="2:11">
      <c r="B97" s="5"/>
      <c r="C97" s="20"/>
      <c r="D97" s="6"/>
      <c r="E97" s="5">
        <v>3431</v>
      </c>
      <c r="F97" s="10" t="s">
        <v>117</v>
      </c>
      <c r="G97" s="121">
        <v>2222.27</v>
      </c>
      <c r="H97" s="121"/>
      <c r="I97" s="121">
        <v>2724.55</v>
      </c>
      <c r="J97" s="121">
        <f t="shared" si="25"/>
        <v>122.60211405454784</v>
      </c>
      <c r="K97" s="121"/>
    </row>
    <row r="98" spans="2:11">
      <c r="B98" s="5"/>
      <c r="C98" s="20"/>
      <c r="D98" s="6"/>
      <c r="E98" s="5">
        <v>3432</v>
      </c>
      <c r="F98" s="37" t="s">
        <v>118</v>
      </c>
      <c r="G98" s="121">
        <v>0</v>
      </c>
      <c r="H98" s="121"/>
      <c r="I98" s="121">
        <v>0</v>
      </c>
      <c r="J98" s="121">
        <v>0</v>
      </c>
      <c r="K98" s="121"/>
    </row>
    <row r="99" spans="2:11">
      <c r="B99" s="5"/>
      <c r="C99" s="20"/>
      <c r="D99" s="6"/>
      <c r="E99" s="5">
        <v>3433</v>
      </c>
      <c r="F99" s="37" t="s">
        <v>119</v>
      </c>
      <c r="G99" s="121">
        <v>140.13999999999999</v>
      </c>
      <c r="H99" s="121"/>
      <c r="I99" s="121">
        <v>68.44</v>
      </c>
      <c r="J99" s="121">
        <f t="shared" si="25"/>
        <v>48.836877408305988</v>
      </c>
      <c r="K99" s="121"/>
    </row>
    <row r="100" spans="2:11">
      <c r="B100" s="5"/>
      <c r="C100" s="5">
        <v>38</v>
      </c>
      <c r="D100" s="6"/>
      <c r="E100" s="5"/>
      <c r="F100" s="37" t="s">
        <v>230</v>
      </c>
      <c r="G100" s="121">
        <v>0</v>
      </c>
      <c r="H100" s="121">
        <v>0</v>
      </c>
      <c r="I100" s="121">
        <v>440</v>
      </c>
      <c r="J100" s="121">
        <v>0</v>
      </c>
      <c r="K100" s="121">
        <v>0</v>
      </c>
    </row>
    <row r="101" spans="2:11">
      <c r="B101" s="5"/>
      <c r="C101" s="5"/>
      <c r="D101" s="6">
        <v>383</v>
      </c>
      <c r="E101" s="5"/>
      <c r="F101" s="37" t="s">
        <v>228</v>
      </c>
      <c r="G101" s="121">
        <v>0</v>
      </c>
      <c r="H101" s="121"/>
      <c r="I101" s="121">
        <v>440</v>
      </c>
      <c r="J101" s="121">
        <v>0</v>
      </c>
      <c r="K101" s="121"/>
    </row>
    <row r="102" spans="2:11">
      <c r="B102" s="5"/>
      <c r="C102" s="5"/>
      <c r="D102" s="6"/>
      <c r="E102" s="5">
        <v>3835</v>
      </c>
      <c r="F102" s="37" t="s">
        <v>229</v>
      </c>
      <c r="G102" s="121">
        <v>0</v>
      </c>
      <c r="H102" s="121"/>
      <c r="I102" s="121">
        <v>400</v>
      </c>
      <c r="J102" s="121">
        <v>0</v>
      </c>
      <c r="K102" s="121"/>
    </row>
    <row r="103" spans="2:11" s="29" customFormat="1">
      <c r="B103" s="7">
        <v>4</v>
      </c>
      <c r="C103" s="8"/>
      <c r="D103" s="8"/>
      <c r="E103" s="8"/>
      <c r="F103" s="18" t="s">
        <v>6</v>
      </c>
      <c r="G103" s="124">
        <f>G104+G117</f>
        <v>47009.2</v>
      </c>
      <c r="H103" s="124">
        <f>H104+H117</f>
        <v>196005</v>
      </c>
      <c r="I103" s="124">
        <f>I104+I117</f>
        <v>144988.53</v>
      </c>
      <c r="J103" s="124">
        <f t="shared" si="25"/>
        <v>308.42586132076275</v>
      </c>
      <c r="K103" s="124">
        <f t="shared" si="21"/>
        <v>73.971852758858191</v>
      </c>
    </row>
    <row r="104" spans="2:11">
      <c r="B104" s="9"/>
      <c r="C104" s="9">
        <v>42</v>
      </c>
      <c r="D104" s="9"/>
      <c r="E104" s="9"/>
      <c r="F104" s="19" t="s">
        <v>120</v>
      </c>
      <c r="G104" s="121">
        <f t="shared" ref="G104:I104" si="27">G105+G107+G114</f>
        <v>26915.32</v>
      </c>
      <c r="H104" s="121">
        <v>196005</v>
      </c>
      <c r="I104" s="121">
        <f t="shared" si="27"/>
        <v>144988.53</v>
      </c>
      <c r="J104" s="121">
        <f t="shared" si="25"/>
        <v>538.68402827831881</v>
      </c>
      <c r="K104" s="121">
        <f t="shared" si="21"/>
        <v>73.971852758858191</v>
      </c>
    </row>
    <row r="105" spans="2:11">
      <c r="B105" s="9"/>
      <c r="C105" s="9"/>
      <c r="D105" s="5">
        <v>421</v>
      </c>
      <c r="E105" s="5"/>
      <c r="F105" s="10" t="s">
        <v>121</v>
      </c>
      <c r="G105" s="121">
        <f t="shared" ref="G105:I105" si="28">SUM(G106)</f>
        <v>0</v>
      </c>
      <c r="H105" s="121"/>
      <c r="I105" s="121">
        <f t="shared" si="28"/>
        <v>0</v>
      </c>
      <c r="J105" s="121">
        <v>0</v>
      </c>
      <c r="K105" s="121"/>
    </row>
    <row r="106" spans="2:11">
      <c r="B106" s="9"/>
      <c r="C106" s="9"/>
      <c r="D106" s="5"/>
      <c r="E106" s="5">
        <v>4212</v>
      </c>
      <c r="F106" s="10" t="s">
        <v>122</v>
      </c>
      <c r="G106" s="121">
        <v>0</v>
      </c>
      <c r="H106" s="121"/>
      <c r="I106" s="121">
        <v>0</v>
      </c>
      <c r="J106" s="121">
        <v>0</v>
      </c>
      <c r="K106" s="121"/>
    </row>
    <row r="107" spans="2:11">
      <c r="B107" s="9"/>
      <c r="C107" s="9"/>
      <c r="D107" s="5">
        <v>422</v>
      </c>
      <c r="E107" s="5"/>
      <c r="F107" s="10" t="s">
        <v>123</v>
      </c>
      <c r="G107" s="121">
        <f t="shared" ref="G107:I107" si="29">SUM(G108,G109,G110,G111,G112,G113)</f>
        <v>8565.69</v>
      </c>
      <c r="H107" s="121"/>
      <c r="I107" s="121">
        <f t="shared" si="29"/>
        <v>108233.48999999999</v>
      </c>
      <c r="J107" s="121">
        <f t="shared" si="25"/>
        <v>1263.5700101217762</v>
      </c>
      <c r="K107" s="121"/>
    </row>
    <row r="108" spans="2:11">
      <c r="B108" s="9"/>
      <c r="C108" s="9"/>
      <c r="D108" s="5"/>
      <c r="E108" s="5">
        <v>4221</v>
      </c>
      <c r="F108" s="10" t="s">
        <v>124</v>
      </c>
      <c r="G108" s="121">
        <v>879.81</v>
      </c>
      <c r="H108" s="121"/>
      <c r="I108" s="121">
        <v>17171.689999999999</v>
      </c>
      <c r="J108" s="121">
        <f t="shared" si="25"/>
        <v>1951.7498096179856</v>
      </c>
      <c r="K108" s="121"/>
    </row>
    <row r="109" spans="2:11">
      <c r="B109" s="9"/>
      <c r="C109" s="9"/>
      <c r="D109" s="5"/>
      <c r="E109" s="5">
        <v>4222</v>
      </c>
      <c r="F109" s="10" t="s">
        <v>125</v>
      </c>
      <c r="G109" s="121">
        <v>17.989999999999998</v>
      </c>
      <c r="H109" s="121"/>
      <c r="I109" s="121">
        <v>20</v>
      </c>
      <c r="J109" s="121">
        <f t="shared" si="25"/>
        <v>111.17287381878822</v>
      </c>
      <c r="K109" s="121"/>
    </row>
    <row r="110" spans="2:11">
      <c r="B110" s="9"/>
      <c r="C110" s="9"/>
      <c r="D110" s="5"/>
      <c r="E110" s="5">
        <v>4223</v>
      </c>
      <c r="F110" s="10" t="s">
        <v>126</v>
      </c>
      <c r="G110" s="121">
        <v>0</v>
      </c>
      <c r="H110" s="121"/>
      <c r="I110" s="121">
        <v>4977.3999999999996</v>
      </c>
      <c r="J110" s="121">
        <v>0</v>
      </c>
      <c r="K110" s="121"/>
    </row>
    <row r="111" spans="2:11">
      <c r="B111" s="9"/>
      <c r="C111" s="9"/>
      <c r="D111" s="5"/>
      <c r="E111" s="5">
        <v>4224</v>
      </c>
      <c r="F111" s="10" t="s">
        <v>127</v>
      </c>
      <c r="G111" s="121">
        <v>7513.89</v>
      </c>
      <c r="H111" s="121"/>
      <c r="I111" s="121">
        <v>84804.5</v>
      </c>
      <c r="J111" s="121">
        <f t="shared" si="25"/>
        <v>1128.6364319946126</v>
      </c>
      <c r="K111" s="121"/>
    </row>
    <row r="112" spans="2:11">
      <c r="B112" s="9"/>
      <c r="C112" s="9"/>
      <c r="D112" s="5"/>
      <c r="E112" s="5">
        <v>4225</v>
      </c>
      <c r="F112" s="10" t="s">
        <v>128</v>
      </c>
      <c r="G112" s="121">
        <v>154</v>
      </c>
      <c r="H112" s="121"/>
      <c r="I112" s="121">
        <v>1259.9000000000001</v>
      </c>
      <c r="J112" s="121">
        <f t="shared" si="25"/>
        <v>818.11688311688306</v>
      </c>
      <c r="K112" s="121"/>
    </row>
    <row r="113" spans="2:11">
      <c r="B113" s="9"/>
      <c r="C113" s="9"/>
      <c r="D113" s="5"/>
      <c r="E113" s="5">
        <v>4227</v>
      </c>
      <c r="F113" s="10" t="s">
        <v>129</v>
      </c>
      <c r="G113" s="121">
        <v>0</v>
      </c>
      <c r="H113" s="121"/>
      <c r="I113" s="121">
        <v>0</v>
      </c>
      <c r="J113" s="121">
        <v>0</v>
      </c>
      <c r="K113" s="121"/>
    </row>
    <row r="114" spans="2:11">
      <c r="B114" s="9"/>
      <c r="C114" s="9"/>
      <c r="D114" s="5">
        <v>423</v>
      </c>
      <c r="E114" s="5"/>
      <c r="F114" s="10" t="s">
        <v>130</v>
      </c>
      <c r="G114" s="121">
        <f t="shared" ref="G114:I114" si="30">SUM(G115)</f>
        <v>18349.63</v>
      </c>
      <c r="H114" s="121"/>
      <c r="I114" s="121">
        <f t="shared" si="30"/>
        <v>36755.040000000001</v>
      </c>
      <c r="J114" s="121">
        <f t="shared" si="25"/>
        <v>200.30398433101922</v>
      </c>
      <c r="K114" s="121"/>
    </row>
    <row r="115" spans="2:11">
      <c r="B115" s="9"/>
      <c r="C115" s="9"/>
      <c r="D115" s="5"/>
      <c r="E115" s="5">
        <v>4231</v>
      </c>
      <c r="F115" s="10" t="s">
        <v>131</v>
      </c>
      <c r="G115" s="121">
        <v>18349.63</v>
      </c>
      <c r="H115" s="121"/>
      <c r="I115" s="121">
        <v>36755.040000000001</v>
      </c>
      <c r="J115" s="121">
        <f t="shared" si="25"/>
        <v>200.30398433101922</v>
      </c>
      <c r="K115" s="121"/>
    </row>
    <row r="116" spans="2:11">
      <c r="B116" s="9"/>
      <c r="C116" s="9"/>
      <c r="D116" s="5">
        <v>426</v>
      </c>
      <c r="E116" s="5"/>
      <c r="F116" s="115" t="s">
        <v>231</v>
      </c>
      <c r="G116" s="121">
        <v>0</v>
      </c>
      <c r="H116" s="121"/>
      <c r="I116" s="121">
        <v>0</v>
      </c>
      <c r="J116" s="121">
        <v>0</v>
      </c>
      <c r="K116" s="121"/>
    </row>
    <row r="117" spans="2:11">
      <c r="B117" s="9"/>
      <c r="C117" s="9">
        <v>45</v>
      </c>
      <c r="D117" s="5"/>
      <c r="E117" s="5"/>
      <c r="F117" s="10" t="s">
        <v>132</v>
      </c>
      <c r="G117" s="121">
        <f>SUM(G118)</f>
        <v>20093.88</v>
      </c>
      <c r="H117" s="121">
        <v>0</v>
      </c>
      <c r="I117" s="121">
        <f>SUM(I118,)</f>
        <v>0</v>
      </c>
      <c r="J117" s="121">
        <f>I117/G117*100</f>
        <v>0</v>
      </c>
      <c r="K117" s="121">
        <v>0</v>
      </c>
    </row>
    <row r="118" spans="2:11">
      <c r="B118" s="9"/>
      <c r="C118" s="9"/>
      <c r="D118" s="5">
        <v>451</v>
      </c>
      <c r="E118" s="5"/>
      <c r="F118" s="10" t="s">
        <v>133</v>
      </c>
      <c r="G118" s="121">
        <v>20093.88</v>
      </c>
      <c r="H118" s="121"/>
      <c r="I118" s="121">
        <v>0</v>
      </c>
      <c r="J118" s="121">
        <f t="shared" si="25"/>
        <v>0</v>
      </c>
      <c r="K118" s="121"/>
    </row>
  </sheetData>
  <protectedRanges>
    <protectedRange algorithmName="SHA-512" hashValue="R8frfBQ/MhInQYm+jLEgMwgPwCkrGPIUaxyIFLRSCn/+fIsUU6bmJDax/r7gTh2PEAEvgODYwg0rRRjqSM/oww==" saltValue="tbZzHO5lCNHCDH5y3XGZag==" spinCount="100000" sqref="I56" name="Range1_1"/>
    <protectedRange algorithmName="SHA-512" hashValue="R8frfBQ/MhInQYm+jLEgMwgPwCkrGPIUaxyIFLRSCn/+fIsUU6bmJDax/r7gTh2PEAEvgODYwg0rRRjqSM/oww==" saltValue="tbZzHO5lCNHCDH5y3XGZag==" spinCount="100000" sqref="I57" name="Range1_2"/>
    <protectedRange algorithmName="SHA-512" hashValue="R8frfBQ/MhInQYm+jLEgMwgPwCkrGPIUaxyIFLRSCn/+fIsUU6bmJDax/r7gTh2PEAEvgODYwg0rRRjqSM/oww==" saltValue="tbZzHO5lCNHCDH5y3XGZag==" spinCount="100000" sqref="I59" name="Range1_3"/>
    <protectedRange algorithmName="SHA-512" hashValue="R8frfBQ/MhInQYm+jLEgMwgPwCkrGPIUaxyIFLRSCn/+fIsUU6bmJDax/r7gTh2PEAEvgODYwg0rRRjqSM/oww==" saltValue="tbZzHO5lCNHCDH5y3XGZag==" spinCount="100000" sqref="I62" name="Range1_4"/>
    <protectedRange algorithmName="SHA-512" hashValue="R8frfBQ/MhInQYm+jLEgMwgPwCkrGPIUaxyIFLRSCn/+fIsUU6bmJDax/r7gTh2PEAEvgODYwg0rRRjqSM/oww==" saltValue="tbZzHO5lCNHCDH5y3XGZag==" spinCount="100000" sqref="I63" name="Range1_5"/>
    <protectedRange algorithmName="SHA-512" hashValue="R8frfBQ/MhInQYm+jLEgMwgPwCkrGPIUaxyIFLRSCn/+fIsUU6bmJDax/r7gTh2PEAEvgODYwg0rRRjqSM/oww==" saltValue="tbZzHO5lCNHCDH5y3XGZag==" spinCount="100000" sqref="I64" name="Range1_6"/>
    <protectedRange algorithmName="SHA-512" hashValue="R8frfBQ/MhInQYm+jLEgMwgPwCkrGPIUaxyIFLRSCn/+fIsUU6bmJDax/r7gTh2PEAEvgODYwg0rRRjqSM/oww==" saltValue="tbZzHO5lCNHCDH5y3XGZag==" spinCount="100000" sqref="I65" name="Range1_7"/>
    <protectedRange algorithmName="SHA-512" hashValue="R8frfBQ/MhInQYm+jLEgMwgPwCkrGPIUaxyIFLRSCn/+fIsUU6bmJDax/r7gTh2PEAEvgODYwg0rRRjqSM/oww==" saltValue="tbZzHO5lCNHCDH5y3XGZag==" spinCount="100000" sqref="I67" name="Range1_8"/>
    <protectedRange algorithmName="SHA-512" hashValue="R8frfBQ/MhInQYm+jLEgMwgPwCkrGPIUaxyIFLRSCn/+fIsUU6bmJDax/r7gTh2PEAEvgODYwg0rRRjqSM/oww==" saltValue="tbZzHO5lCNHCDH5y3XGZag==" spinCount="100000" sqref="I69" name="Range1_9"/>
    <protectedRange algorithmName="SHA-512" hashValue="R8frfBQ/MhInQYm+jLEgMwgPwCkrGPIUaxyIFLRSCn/+fIsUU6bmJDax/r7gTh2PEAEvgODYwg0rRRjqSM/oww==" saltValue="tbZzHO5lCNHCDH5y3XGZag==" spinCount="100000" sqref="I70" name="Range1_10"/>
    <protectedRange algorithmName="SHA-512" hashValue="R8frfBQ/MhInQYm+jLEgMwgPwCkrGPIUaxyIFLRSCn/+fIsUU6bmJDax/r7gTh2PEAEvgODYwg0rRRjqSM/oww==" saltValue="tbZzHO5lCNHCDH5y3XGZag==" spinCount="100000" sqref="I71" name="Range1_11"/>
    <protectedRange algorithmName="SHA-512" hashValue="R8frfBQ/MhInQYm+jLEgMwgPwCkrGPIUaxyIFLRSCn/+fIsUU6bmJDax/r7gTh2PEAEvgODYwg0rRRjqSM/oww==" saltValue="tbZzHO5lCNHCDH5y3XGZag==" spinCount="100000" sqref="I72" name="Range1_12"/>
    <protectedRange algorithmName="SHA-512" hashValue="R8frfBQ/MhInQYm+jLEgMwgPwCkrGPIUaxyIFLRSCn/+fIsUU6bmJDax/r7gTh2PEAEvgODYwg0rRRjqSM/oww==" saltValue="tbZzHO5lCNHCDH5y3XGZag==" spinCount="100000" sqref="I74:I82" name="Range1_14"/>
    <protectedRange algorithmName="SHA-512" hashValue="R8frfBQ/MhInQYm+jLEgMwgPwCkrGPIUaxyIFLRSCn/+fIsUU6bmJDax/r7gTh2PEAEvgODYwg0rRRjqSM/oww==" saltValue="tbZzHO5lCNHCDH5y3XGZag==" spinCount="100000" sqref="I83" name="Range1_15"/>
    <protectedRange algorithmName="SHA-512" hashValue="R8frfBQ/MhInQYm+jLEgMwgPwCkrGPIUaxyIFLRSCn/+fIsUU6bmJDax/r7gTh2PEAEvgODYwg0rRRjqSM/oww==" saltValue="tbZzHO5lCNHCDH5y3XGZag==" spinCount="100000" sqref="I85" name="Range1_17"/>
    <protectedRange algorithmName="SHA-512" hashValue="R8frfBQ/MhInQYm+jLEgMwgPwCkrGPIUaxyIFLRSCn/+fIsUU6bmJDax/r7gTh2PEAEvgODYwg0rRRjqSM/oww==" saltValue="tbZzHO5lCNHCDH5y3XGZag==" spinCount="100000" sqref="I86" name="Range1_18"/>
    <protectedRange algorithmName="SHA-512" hashValue="R8frfBQ/MhInQYm+jLEgMwgPwCkrGPIUaxyIFLRSCn/+fIsUU6bmJDax/r7gTh2PEAEvgODYwg0rRRjqSM/oww==" saltValue="tbZzHO5lCNHCDH5y3XGZag==" spinCount="100000" sqref="I88:I94" name="Range1_19"/>
    <protectedRange algorithmName="SHA-512" hashValue="R8frfBQ/MhInQYm+jLEgMwgPwCkrGPIUaxyIFLRSCn/+fIsUU6bmJDax/r7gTh2PEAEvgODYwg0rRRjqSM/oww==" saltValue="tbZzHO5lCNHCDH5y3XGZag==" spinCount="100000" sqref="I97" name="Range1_20"/>
    <protectedRange algorithmName="SHA-512" hashValue="R8frfBQ/MhInQYm+jLEgMwgPwCkrGPIUaxyIFLRSCn/+fIsUU6bmJDax/r7gTh2PEAEvgODYwg0rRRjqSM/oww==" saltValue="tbZzHO5lCNHCDH5y3XGZag==" spinCount="100000" sqref="I99" name="Range1_21"/>
    <protectedRange algorithmName="SHA-512" hashValue="R8frfBQ/MhInQYm+jLEgMwgPwCkrGPIUaxyIFLRSCn/+fIsUU6bmJDax/r7gTh2PEAEvgODYwg0rRRjqSM/oww==" saltValue="tbZzHO5lCNHCDH5y3XGZag==" spinCount="100000" sqref="I108:I112" name="Range1_22"/>
    <protectedRange algorithmName="SHA-512" hashValue="R8frfBQ/MhInQYm+jLEgMwgPwCkrGPIUaxyIFLRSCn/+fIsUU6bmJDax/r7gTh2PEAEvgODYwg0rRRjqSM/oww==" saltValue="tbZzHO5lCNHCDH5y3XGZag==" spinCount="100000" sqref="I115:I116" name="Range1_23"/>
    <protectedRange algorithmName="SHA-512" hashValue="R8frfBQ/MhInQYm+jLEgMwgPwCkrGPIUaxyIFLRSCn/+fIsUU6bmJDax/r7gTh2PEAEvgODYwg0rRRjqSM/oww==" saltValue="tbZzHO5lCNHCDH5y3XGZag==" spinCount="100000" sqref="F86" name="Range1_24"/>
    <protectedRange algorithmName="SHA-512" hashValue="R8frfBQ/MhInQYm+jLEgMwgPwCkrGPIUaxyIFLRSCn/+fIsUU6bmJDax/r7gTh2PEAEvgODYwg0rRRjqSM/oww==" saltValue="tbZzHO5lCNHCDH5y3XGZag==" spinCount="100000" sqref="F100" name="Range1_25"/>
    <protectedRange algorithmName="SHA-512" hashValue="R8frfBQ/MhInQYm+jLEgMwgPwCkrGPIUaxyIFLRSCn/+fIsUU6bmJDax/r7gTh2PEAEvgODYwg0rRRjqSM/oww==" saltValue="tbZzHO5lCNHCDH5y3XGZag==" spinCount="100000" sqref="F101" name="Range1_26"/>
    <protectedRange algorithmName="SHA-512" hashValue="R8frfBQ/MhInQYm+jLEgMwgPwCkrGPIUaxyIFLRSCn/+fIsUU6bmJDax/r7gTh2PEAEvgODYwg0rRRjqSM/oww==" saltValue="tbZzHO5lCNHCDH5y3XGZag==" spinCount="100000" sqref="F102" name="Range1_27"/>
    <protectedRange algorithmName="SHA-512" hashValue="R8frfBQ/MhInQYm+jLEgMwgPwCkrGPIUaxyIFLRSCn/+fIsUU6bmJDax/r7gTh2PEAEvgODYwg0rRRjqSM/oww==" saltValue="tbZzHO5lCNHCDH5y3XGZag==" spinCount="100000" sqref="F116" name="Range1_29"/>
  </protectedRanges>
  <mergeCells count="7">
    <mergeCell ref="B8:F8"/>
    <mergeCell ref="B9:F9"/>
    <mergeCell ref="B49:F49"/>
    <mergeCell ref="B50:F50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60"/>
  <sheetViews>
    <sheetView showGridLines="0" zoomScaleNormal="100" workbookViewId="0">
      <selection activeCell="E33" sqref="E33"/>
    </sheetView>
  </sheetViews>
  <sheetFormatPr defaultRowHeight="15"/>
  <cols>
    <col min="2" max="2" width="41" bestFit="1" customWidth="1"/>
    <col min="3" max="3" width="24.28515625" bestFit="1" customWidth="1"/>
    <col min="4" max="4" width="16.28515625" bestFit="1" customWidth="1"/>
    <col min="5" max="5" width="24.28515625" bestFit="1" customWidth="1"/>
    <col min="6" max="6" width="14.7109375" bestFit="1" customWidth="1"/>
    <col min="7" max="7" width="12.7109375" bestFit="1" customWidth="1"/>
    <col min="8" max="9" width="9.140625" customWidth="1"/>
  </cols>
  <sheetData>
    <row r="1" spans="2:13" ht="24.75" customHeight="1">
      <c r="B1" s="16"/>
      <c r="C1" s="16"/>
      <c r="D1" s="16"/>
      <c r="E1" s="3"/>
      <c r="F1" s="3"/>
      <c r="G1" s="3"/>
    </row>
    <row r="2" spans="2:13" ht="35.25" customHeight="1">
      <c r="B2" s="78" t="s">
        <v>35</v>
      </c>
      <c r="C2" s="78"/>
      <c r="D2" s="78"/>
      <c r="E2" s="78"/>
      <c r="F2" s="78"/>
      <c r="G2" s="78"/>
    </row>
    <row r="3" spans="2:13" ht="8.25" customHeight="1">
      <c r="B3" s="16"/>
      <c r="C3" s="16"/>
      <c r="D3" s="16"/>
      <c r="E3" s="3"/>
      <c r="F3" s="3"/>
      <c r="G3" s="3"/>
    </row>
    <row r="4" spans="2:13" ht="25.5">
      <c r="B4" s="33" t="s">
        <v>7</v>
      </c>
      <c r="C4" s="44" t="s">
        <v>179</v>
      </c>
      <c r="D4" s="33" t="s">
        <v>226</v>
      </c>
      <c r="E4" s="44" t="s">
        <v>227</v>
      </c>
      <c r="F4" s="33" t="s">
        <v>16</v>
      </c>
      <c r="G4" s="33" t="s">
        <v>42</v>
      </c>
    </row>
    <row r="5" spans="2:13" ht="13.5" customHeight="1">
      <c r="B5" s="33">
        <v>1</v>
      </c>
      <c r="C5" s="33">
        <v>2</v>
      </c>
      <c r="D5" s="33">
        <v>4</v>
      </c>
      <c r="E5" s="33">
        <v>5</v>
      </c>
      <c r="F5" s="33" t="s">
        <v>18</v>
      </c>
      <c r="G5" s="33" t="s">
        <v>19</v>
      </c>
    </row>
    <row r="6" spans="2:13" ht="25.5">
      <c r="B6" s="33" t="s">
        <v>221</v>
      </c>
      <c r="C6" s="133">
        <f>C7+C24</f>
        <v>2141309.9299999997</v>
      </c>
      <c r="D6" s="133">
        <f>D7+D24</f>
        <v>5709197.7800000003</v>
      </c>
      <c r="E6" s="133">
        <f>E7+E24</f>
        <v>2868726.9499999997</v>
      </c>
      <c r="F6" s="133">
        <f>F7+F24</f>
        <v>126.32311288072158</v>
      </c>
      <c r="G6" s="133">
        <f>E6/D6*100</f>
        <v>50.247461386772976</v>
      </c>
    </row>
    <row r="7" spans="2:13" ht="13.5" customHeight="1">
      <c r="B7" s="123" t="s">
        <v>34</v>
      </c>
      <c r="C7" s="122">
        <f>C8+C10+C12+C16+C20+C22</f>
        <v>2141309.9299999997</v>
      </c>
      <c r="D7" s="122">
        <f>D8+D10+D12+D16+D20+D22</f>
        <v>5360579.63</v>
      </c>
      <c r="E7" s="122">
        <f>E8+E10+E12+E16+E20+E22</f>
        <v>2704969.36</v>
      </c>
      <c r="F7" s="122">
        <f t="shared" ref="F7:F51" si="0">E7/C7*100</f>
        <v>126.32311288072158</v>
      </c>
      <c r="G7" s="122">
        <f>E7/D7*100</f>
        <v>50.460389485903413</v>
      </c>
    </row>
    <row r="8" spans="2:13" s="29" customFormat="1">
      <c r="B8" s="4" t="s">
        <v>32</v>
      </c>
      <c r="C8" s="124">
        <f>C9</f>
        <v>11200.08</v>
      </c>
      <c r="D8" s="124">
        <f t="shared" ref="D8" si="1">D9</f>
        <v>380756</v>
      </c>
      <c r="E8" s="124">
        <f>E9</f>
        <v>190661.13</v>
      </c>
      <c r="F8" s="124">
        <f t="shared" si="0"/>
        <v>1702.3193584331541</v>
      </c>
      <c r="G8" s="124">
        <f t="shared" ref="G8:G28" si="2">E8/D8*100</f>
        <v>50.074359957558123</v>
      </c>
    </row>
    <row r="9" spans="2:13">
      <c r="B9" s="27" t="s">
        <v>31</v>
      </c>
      <c r="C9" s="121">
        <v>11200.08</v>
      </c>
      <c r="D9" s="121">
        <v>380756</v>
      </c>
      <c r="E9" s="121">
        <v>190661.13</v>
      </c>
      <c r="F9" s="121">
        <f t="shared" si="0"/>
        <v>1702.3193584331541</v>
      </c>
      <c r="G9" s="121">
        <f t="shared" si="2"/>
        <v>50.074359957558123</v>
      </c>
    </row>
    <row r="10" spans="2:13" s="29" customFormat="1">
      <c r="B10" s="4" t="s">
        <v>30</v>
      </c>
      <c r="C10" s="124">
        <f t="shared" ref="C10" si="3">C11</f>
        <v>723175.88</v>
      </c>
      <c r="D10" s="124">
        <f>D11</f>
        <v>1860965</v>
      </c>
      <c r="E10" s="124">
        <f>E11</f>
        <v>930511.52</v>
      </c>
      <c r="F10" s="124">
        <f t="shared" si="0"/>
        <v>128.67015420923607</v>
      </c>
      <c r="G10" s="124">
        <f t="shared" si="2"/>
        <v>50.001559406007104</v>
      </c>
    </row>
    <row r="11" spans="2:13">
      <c r="B11" s="26" t="s">
        <v>138</v>
      </c>
      <c r="C11" s="121">
        <v>723175.88</v>
      </c>
      <c r="D11" s="121">
        <v>1860965</v>
      </c>
      <c r="E11" s="121">
        <v>930511.52</v>
      </c>
      <c r="F11" s="121">
        <f t="shared" si="0"/>
        <v>128.67015420923607</v>
      </c>
      <c r="G11" s="121">
        <f t="shared" si="2"/>
        <v>50.001559406007104</v>
      </c>
    </row>
    <row r="12" spans="2:13" s="29" customFormat="1">
      <c r="B12" s="4" t="s">
        <v>139</v>
      </c>
      <c r="C12" s="124">
        <f t="shared" ref="C12" si="4">C13+C14</f>
        <v>1374134.01</v>
      </c>
      <c r="D12" s="124">
        <f>D13+D14+D15</f>
        <v>2962358.63</v>
      </c>
      <c r="E12" s="124">
        <f t="shared" ref="E12" si="5">E13+E14</f>
        <v>1419957.58</v>
      </c>
      <c r="F12" s="124">
        <f t="shared" si="0"/>
        <v>103.33472351797769</v>
      </c>
      <c r="G12" s="124">
        <f t="shared" si="2"/>
        <v>47.933344923872376</v>
      </c>
    </row>
    <row r="13" spans="2:13">
      <c r="B13" s="11" t="s">
        <v>140</v>
      </c>
      <c r="C13" s="121">
        <v>1357882.59</v>
      </c>
      <c r="D13" s="121">
        <v>2892219</v>
      </c>
      <c r="E13" s="121">
        <v>1384957.58</v>
      </c>
      <c r="F13" s="121">
        <f t="shared" si="0"/>
        <v>101.9939124486455</v>
      </c>
      <c r="G13" s="121">
        <f t="shared" si="2"/>
        <v>47.885640056994305</v>
      </c>
      <c r="L13" s="29"/>
      <c r="M13" s="29"/>
    </row>
    <row r="14" spans="2:13">
      <c r="B14" s="11" t="s">
        <v>141</v>
      </c>
      <c r="C14" s="121">
        <v>16251.42</v>
      </c>
      <c r="D14" s="121">
        <v>68000</v>
      </c>
      <c r="E14" s="121">
        <v>35000</v>
      </c>
      <c r="F14" s="121">
        <f t="shared" si="0"/>
        <v>215.36579572738876</v>
      </c>
      <c r="G14" s="121">
        <f t="shared" si="2"/>
        <v>51.470588235294116</v>
      </c>
    </row>
    <row r="15" spans="2:13">
      <c r="B15" s="11" t="s">
        <v>232</v>
      </c>
      <c r="C15" s="121">
        <v>0</v>
      </c>
      <c r="D15" s="121">
        <v>2139.63</v>
      </c>
      <c r="E15" s="121">
        <v>0</v>
      </c>
      <c r="F15" s="121">
        <v>0</v>
      </c>
      <c r="G15" s="121">
        <f t="shared" si="2"/>
        <v>0</v>
      </c>
    </row>
    <row r="16" spans="2:13" s="29" customFormat="1">
      <c r="B16" s="38" t="s">
        <v>142</v>
      </c>
      <c r="C16" s="124">
        <f>SUM(C17+C18)</f>
        <v>19640.39</v>
      </c>
      <c r="D16" s="124">
        <f>SUM(D17+D18)</f>
        <v>153000</v>
      </c>
      <c r="E16" s="124">
        <f>SUM(E17+E18+E19)</f>
        <v>159671.13</v>
      </c>
      <c r="F16" s="124">
        <f t="shared" si="0"/>
        <v>812.97331672130758</v>
      </c>
      <c r="G16" s="124">
        <f t="shared" si="2"/>
        <v>104.36021568627451</v>
      </c>
    </row>
    <row r="17" spans="2:15">
      <c r="B17" s="11" t="s">
        <v>182</v>
      </c>
      <c r="C17" s="121">
        <v>0</v>
      </c>
      <c r="D17" s="121">
        <v>127000</v>
      </c>
      <c r="E17" s="121">
        <v>158587.78</v>
      </c>
      <c r="F17" s="121">
        <v>0</v>
      </c>
      <c r="G17" s="121">
        <f t="shared" si="2"/>
        <v>124.87226771653543</v>
      </c>
    </row>
    <row r="18" spans="2:15">
      <c r="B18" s="11" t="s">
        <v>195</v>
      </c>
      <c r="C18" s="121">
        <v>19640.39</v>
      </c>
      <c r="D18" s="121">
        <v>26000</v>
      </c>
      <c r="E18" s="121">
        <v>300</v>
      </c>
      <c r="F18" s="121">
        <f t="shared" si="0"/>
        <v>1.5274645768235764</v>
      </c>
      <c r="G18" s="121">
        <f t="shared" si="2"/>
        <v>1.153846153846154</v>
      </c>
      <c r="L18" s="29"/>
      <c r="M18" s="29"/>
    </row>
    <row r="19" spans="2:15" ht="25.5">
      <c r="B19" s="11" t="s">
        <v>222</v>
      </c>
      <c r="C19" s="121">
        <v>0</v>
      </c>
      <c r="D19" s="121">
        <v>0</v>
      </c>
      <c r="E19" s="121">
        <v>783.35</v>
      </c>
      <c r="F19" s="121">
        <v>0</v>
      </c>
      <c r="G19" s="121">
        <v>0</v>
      </c>
      <c r="L19" s="29"/>
      <c r="M19" s="29"/>
    </row>
    <row r="20" spans="2:15" s="29" customFormat="1">
      <c r="B20" s="39" t="s">
        <v>143</v>
      </c>
      <c r="C20" s="124">
        <f t="shared" ref="C20:E20" si="6">C21</f>
        <v>0</v>
      </c>
      <c r="D20" s="124">
        <f t="shared" si="6"/>
        <v>500</v>
      </c>
      <c r="E20" s="124">
        <f t="shared" si="6"/>
        <v>0</v>
      </c>
      <c r="F20" s="121">
        <v>0</v>
      </c>
      <c r="G20" s="124">
        <f t="shared" si="2"/>
        <v>0</v>
      </c>
      <c r="L20" s="128"/>
      <c r="M20" s="128"/>
    </row>
    <row r="21" spans="2:15">
      <c r="B21" s="11" t="s">
        <v>144</v>
      </c>
      <c r="C21" s="121">
        <v>0</v>
      </c>
      <c r="D21" s="121">
        <v>500</v>
      </c>
      <c r="E21" s="121">
        <v>0</v>
      </c>
      <c r="F21" s="121">
        <v>0</v>
      </c>
      <c r="G21" s="121">
        <f t="shared" si="2"/>
        <v>0</v>
      </c>
      <c r="L21" s="131"/>
      <c r="M21" s="131"/>
      <c r="O21" s="114"/>
    </row>
    <row r="22" spans="2:15" s="29" customFormat="1">
      <c r="B22" s="7" t="s">
        <v>145</v>
      </c>
      <c r="C22" s="124">
        <f t="shared" ref="C22:E22" si="7">C23</f>
        <v>13159.57</v>
      </c>
      <c r="D22" s="124">
        <f>D23</f>
        <v>3000</v>
      </c>
      <c r="E22" s="124">
        <f t="shared" si="7"/>
        <v>4168</v>
      </c>
      <c r="F22" s="124">
        <f t="shared" si="0"/>
        <v>31.672767423251674</v>
      </c>
      <c r="G22" s="124">
        <f t="shared" si="2"/>
        <v>138.93333333333334</v>
      </c>
      <c r="L22" s="128"/>
      <c r="M22" s="128"/>
    </row>
    <row r="23" spans="2:15" ht="25.5">
      <c r="B23" s="11" t="s">
        <v>146</v>
      </c>
      <c r="C23" s="121">
        <v>13159.57</v>
      </c>
      <c r="D23" s="121">
        <v>3000</v>
      </c>
      <c r="E23" s="121">
        <v>4168</v>
      </c>
      <c r="F23" s="121">
        <f t="shared" si="0"/>
        <v>31.672767423251674</v>
      </c>
      <c r="G23" s="121">
        <f t="shared" si="2"/>
        <v>138.93333333333334</v>
      </c>
    </row>
    <row r="24" spans="2:15" s="29" customFormat="1">
      <c r="B24" s="123" t="s">
        <v>220</v>
      </c>
      <c r="C24" s="130">
        <v>0</v>
      </c>
      <c r="D24" s="132">
        <f>D25+D27</f>
        <v>348618.15</v>
      </c>
      <c r="E24" s="132">
        <f>E25+E27</f>
        <v>163757.59</v>
      </c>
      <c r="F24" s="130">
        <v>0</v>
      </c>
      <c r="G24" s="130">
        <f t="shared" si="2"/>
        <v>46.973340315184387</v>
      </c>
      <c r="L24"/>
      <c r="M24"/>
    </row>
    <row r="25" spans="2:15" s="29" customFormat="1" ht="17.25" customHeight="1">
      <c r="B25" s="4" t="s">
        <v>30</v>
      </c>
      <c r="C25" s="130">
        <v>0</v>
      </c>
      <c r="D25" s="130">
        <v>158930.85</v>
      </c>
      <c r="E25" s="130">
        <v>0</v>
      </c>
      <c r="F25" s="130">
        <v>0</v>
      </c>
      <c r="G25" s="130">
        <f t="shared" si="2"/>
        <v>0</v>
      </c>
      <c r="L25"/>
      <c r="M25"/>
    </row>
    <row r="26" spans="2:15" s="128" customFormat="1">
      <c r="B26" s="126" t="s">
        <v>194</v>
      </c>
      <c r="C26" s="127">
        <v>0</v>
      </c>
      <c r="D26" s="127">
        <v>158930.85</v>
      </c>
      <c r="E26" s="127">
        <v>0</v>
      </c>
      <c r="F26" s="127">
        <v>0</v>
      </c>
      <c r="G26" s="127">
        <f t="shared" si="2"/>
        <v>0</v>
      </c>
      <c r="L26"/>
      <c r="M26"/>
    </row>
    <row r="27" spans="2:15" s="131" customFormat="1">
      <c r="B27" s="38" t="s">
        <v>142</v>
      </c>
      <c r="C27" s="130">
        <v>0</v>
      </c>
      <c r="D27" s="130">
        <v>189687.3</v>
      </c>
      <c r="E27" s="130">
        <v>163757.59</v>
      </c>
      <c r="F27" s="130">
        <v>0</v>
      </c>
      <c r="G27" s="130">
        <f t="shared" si="2"/>
        <v>86.330286740335282</v>
      </c>
      <c r="L27"/>
      <c r="M27"/>
    </row>
    <row r="28" spans="2:15" s="128" customFormat="1">
      <c r="B28" s="129" t="s">
        <v>196</v>
      </c>
      <c r="C28" s="127">
        <v>0</v>
      </c>
      <c r="D28" s="127">
        <v>189687.3</v>
      </c>
      <c r="E28" s="127">
        <v>163757.59</v>
      </c>
      <c r="F28" s="127">
        <v>0</v>
      </c>
      <c r="G28" s="127">
        <f t="shared" si="2"/>
        <v>86.330286740335282</v>
      </c>
      <c r="L28" s="29"/>
      <c r="M28" s="29"/>
    </row>
    <row r="29" spans="2:15" ht="17.25" customHeight="1"/>
    <row r="30" spans="2:15" ht="17.25" customHeight="1">
      <c r="L30" s="29"/>
      <c r="M30" s="29"/>
    </row>
    <row r="31" spans="2:15" ht="25.5">
      <c r="B31" s="33" t="s">
        <v>7</v>
      </c>
      <c r="C31" s="44" t="s">
        <v>179</v>
      </c>
      <c r="D31" s="33" t="s">
        <v>226</v>
      </c>
      <c r="E31" s="44" t="s">
        <v>227</v>
      </c>
      <c r="F31" s="33" t="s">
        <v>16</v>
      </c>
      <c r="G31" s="33" t="s">
        <v>42</v>
      </c>
    </row>
    <row r="32" spans="2:15">
      <c r="B32" s="33">
        <v>1</v>
      </c>
      <c r="C32" s="33">
        <v>2</v>
      </c>
      <c r="D32" s="33">
        <v>4</v>
      </c>
      <c r="E32" s="33">
        <v>5</v>
      </c>
      <c r="F32" s="33" t="s">
        <v>18</v>
      </c>
      <c r="G32" s="33" t="s">
        <v>19</v>
      </c>
      <c r="L32" s="29"/>
      <c r="M32" s="29"/>
    </row>
    <row r="33" spans="2:13" ht="25.5">
      <c r="B33" s="33" t="s">
        <v>225</v>
      </c>
      <c r="C33" s="133">
        <f>SUM(C34+C54)</f>
        <v>2591136.8599999994</v>
      </c>
      <c r="D33" s="133">
        <f>SUM(D34+D54)</f>
        <v>5741762.7800000003</v>
      </c>
      <c r="E33" s="133">
        <f>SUM(E34+E54)</f>
        <v>2914892.16</v>
      </c>
      <c r="F33" s="134">
        <f t="shared" si="0"/>
        <v>112.49472017468042</v>
      </c>
      <c r="G33" s="134">
        <f t="shared" ref="G33:G50" si="8">E33/D33*100</f>
        <v>50.766502756841511</v>
      </c>
      <c r="L33" s="29"/>
      <c r="M33" s="29"/>
    </row>
    <row r="34" spans="2:13">
      <c r="B34" s="123" t="s">
        <v>33</v>
      </c>
      <c r="C34" s="122">
        <f>C35+C37+C40+C44+C48+C50</f>
        <v>2591136.8599999994</v>
      </c>
      <c r="D34" s="122">
        <f>D35+D37+D40+D44+D48+D50+D52</f>
        <v>5741762.7800000003</v>
      </c>
      <c r="E34" s="122">
        <f>E35+E37+E40+E44+E48+E50+E52</f>
        <v>2914108.81</v>
      </c>
      <c r="F34" s="122">
        <f t="shared" si="0"/>
        <v>112.46448827099009</v>
      </c>
      <c r="G34" s="122">
        <f t="shared" si="8"/>
        <v>50.752859734132031</v>
      </c>
    </row>
    <row r="35" spans="2:13" s="29" customFormat="1">
      <c r="B35" s="4" t="s">
        <v>32</v>
      </c>
      <c r="C35" s="124">
        <f t="shared" ref="C35:E35" si="9">C36</f>
        <v>11200.08</v>
      </c>
      <c r="D35" s="124">
        <f t="shared" si="9"/>
        <v>380756</v>
      </c>
      <c r="E35" s="124">
        <f t="shared" si="9"/>
        <v>190661.13</v>
      </c>
      <c r="F35" s="124">
        <f t="shared" si="0"/>
        <v>1702.3193584331541</v>
      </c>
      <c r="G35" s="124">
        <f t="shared" si="8"/>
        <v>50.074359957558123</v>
      </c>
      <c r="L35"/>
      <c r="M35"/>
    </row>
    <row r="36" spans="2:13">
      <c r="B36" s="27" t="s">
        <v>31</v>
      </c>
      <c r="C36" s="121">
        <v>11200.08</v>
      </c>
      <c r="D36" s="121">
        <v>380756</v>
      </c>
      <c r="E36" s="121">
        <v>190661.13</v>
      </c>
      <c r="F36" s="121">
        <f t="shared" si="0"/>
        <v>1702.3193584331541</v>
      </c>
      <c r="G36" s="121">
        <f t="shared" si="8"/>
        <v>50.074359957558123</v>
      </c>
    </row>
    <row r="37" spans="2:13" s="29" customFormat="1">
      <c r="B37" s="18" t="s">
        <v>30</v>
      </c>
      <c r="C37" s="124">
        <f t="shared" ref="C37:E37" si="10">C38</f>
        <v>723175.88</v>
      </c>
      <c r="D37" s="124">
        <f>D38+D39</f>
        <v>1987330.85</v>
      </c>
      <c r="E37" s="124">
        <f>E38</f>
        <v>913959.69</v>
      </c>
      <c r="F37" s="124">
        <f t="shared" si="0"/>
        <v>126.38138456719545</v>
      </c>
      <c r="G37" s="124">
        <f t="shared" si="8"/>
        <v>45.989307215756241</v>
      </c>
    </row>
    <row r="38" spans="2:13">
      <c r="B38" s="6" t="s">
        <v>147</v>
      </c>
      <c r="C38" s="121">
        <v>723175.88</v>
      </c>
      <c r="D38" s="121">
        <v>1828400</v>
      </c>
      <c r="E38" s="121">
        <v>913959.69</v>
      </c>
      <c r="F38" s="121">
        <f t="shared" si="0"/>
        <v>126.38138456719545</v>
      </c>
      <c r="G38" s="121">
        <f t="shared" si="8"/>
        <v>49.986856814701376</v>
      </c>
    </row>
    <row r="39" spans="2:13">
      <c r="B39" s="126" t="s">
        <v>194</v>
      </c>
      <c r="C39" s="127">
        <v>0</v>
      </c>
      <c r="D39" s="127">
        <v>158930.85</v>
      </c>
      <c r="E39" s="127">
        <v>0</v>
      </c>
      <c r="F39" s="121">
        <v>0</v>
      </c>
      <c r="G39" s="121">
        <v>0</v>
      </c>
    </row>
    <row r="40" spans="2:13" s="29" customFormat="1">
      <c r="B40" s="7" t="s">
        <v>139</v>
      </c>
      <c r="C40" s="124">
        <f>+C41+C42</f>
        <v>1803867.0599999998</v>
      </c>
      <c r="D40" s="124">
        <f>+D41+D42+D43</f>
        <v>2962358.63</v>
      </c>
      <c r="E40" s="124">
        <f>+E41+E42</f>
        <v>1419957.58</v>
      </c>
      <c r="F40" s="124">
        <f t="shared" si="0"/>
        <v>78.71741834456472</v>
      </c>
      <c r="G40" s="124">
        <f t="shared" si="8"/>
        <v>47.933344923872376</v>
      </c>
      <c r="L40"/>
      <c r="M40"/>
    </row>
    <row r="41" spans="2:13">
      <c r="B41" s="6" t="s">
        <v>148</v>
      </c>
      <c r="C41" s="121">
        <v>1787615.64</v>
      </c>
      <c r="D41" s="121">
        <v>2892219</v>
      </c>
      <c r="E41" s="121">
        <v>1384957.58</v>
      </c>
      <c r="F41" s="121">
        <f t="shared" si="0"/>
        <v>77.475132182217891</v>
      </c>
      <c r="G41" s="121">
        <f t="shared" si="8"/>
        <v>47.885640056994305</v>
      </c>
      <c r="L41" s="29"/>
      <c r="M41" s="29"/>
    </row>
    <row r="42" spans="2:13">
      <c r="B42" s="6" t="s">
        <v>141</v>
      </c>
      <c r="C42" s="121">
        <v>16251.42</v>
      </c>
      <c r="D42" s="121">
        <v>68000</v>
      </c>
      <c r="E42" s="121">
        <v>35000</v>
      </c>
      <c r="F42" s="121">
        <f t="shared" si="0"/>
        <v>215.36579572738876</v>
      </c>
      <c r="G42" s="121">
        <f t="shared" si="8"/>
        <v>51.470588235294116</v>
      </c>
    </row>
    <row r="43" spans="2:13">
      <c r="B43" s="11" t="s">
        <v>232</v>
      </c>
      <c r="C43" s="121">
        <v>0</v>
      </c>
      <c r="D43" s="121">
        <v>2139.63</v>
      </c>
      <c r="E43" s="121">
        <v>0</v>
      </c>
      <c r="F43" s="121">
        <v>0</v>
      </c>
      <c r="G43" s="121">
        <v>0</v>
      </c>
    </row>
    <row r="44" spans="2:13" s="29" customFormat="1">
      <c r="B44" s="7" t="s">
        <v>142</v>
      </c>
      <c r="C44" s="124">
        <f>SUM(C45:C47)</f>
        <v>39734.270000000004</v>
      </c>
      <c r="D44" s="124">
        <f>SUM(D45:D47)</f>
        <v>342687.3</v>
      </c>
      <c r="E44" s="124">
        <f>SUM(E45:E47)</f>
        <v>322645.37</v>
      </c>
      <c r="F44" s="124">
        <f t="shared" si="0"/>
        <v>812.00779578937772</v>
      </c>
      <c r="G44" s="124">
        <f t="shared" si="8"/>
        <v>94.151539902412495</v>
      </c>
    </row>
    <row r="45" spans="2:13">
      <c r="B45" s="11" t="s">
        <v>183</v>
      </c>
      <c r="C45" s="121">
        <v>20093.88</v>
      </c>
      <c r="D45" s="121">
        <v>127000</v>
      </c>
      <c r="E45" s="121">
        <v>158587.78</v>
      </c>
      <c r="F45" s="121">
        <v>0</v>
      </c>
      <c r="G45" s="121">
        <f t="shared" si="8"/>
        <v>124.87226771653543</v>
      </c>
    </row>
    <row r="46" spans="2:13">
      <c r="B46" s="11" t="s">
        <v>196</v>
      </c>
      <c r="C46" s="121">
        <v>0</v>
      </c>
      <c r="D46" s="121">
        <v>189687.3</v>
      </c>
      <c r="E46" s="121">
        <v>163757.59</v>
      </c>
      <c r="F46" s="121">
        <v>0</v>
      </c>
      <c r="G46" s="121">
        <f t="shared" si="8"/>
        <v>86.330286740335282</v>
      </c>
      <c r="L46" s="29"/>
      <c r="M46" s="29"/>
    </row>
    <row r="47" spans="2:13">
      <c r="B47" s="11" t="s">
        <v>195</v>
      </c>
      <c r="C47" s="121">
        <v>19640.39</v>
      </c>
      <c r="D47" s="121">
        <v>26000</v>
      </c>
      <c r="E47" s="121">
        <v>300</v>
      </c>
      <c r="F47" s="121">
        <f t="shared" si="0"/>
        <v>1.5274645768235764</v>
      </c>
      <c r="G47" s="121">
        <f t="shared" si="8"/>
        <v>1.153846153846154</v>
      </c>
    </row>
    <row r="48" spans="2:13" s="29" customFormat="1" ht="15.75" customHeight="1">
      <c r="B48" s="39" t="s">
        <v>143</v>
      </c>
      <c r="C48" s="124">
        <f t="shared" ref="C48:E48" si="11">C49</f>
        <v>0</v>
      </c>
      <c r="D48" s="124">
        <f t="shared" si="11"/>
        <v>500</v>
      </c>
      <c r="E48" s="124">
        <f t="shared" si="11"/>
        <v>0</v>
      </c>
      <c r="F48" s="124">
        <v>0</v>
      </c>
      <c r="G48" s="124">
        <f t="shared" si="8"/>
        <v>0</v>
      </c>
      <c r="L48"/>
      <c r="M48"/>
    </row>
    <row r="49" spans="2:13">
      <c r="B49" s="11" t="s">
        <v>144</v>
      </c>
      <c r="C49" s="121">
        <v>0</v>
      </c>
      <c r="D49" s="121">
        <v>500</v>
      </c>
      <c r="E49" s="121">
        <v>0</v>
      </c>
      <c r="F49" s="121">
        <v>0</v>
      </c>
      <c r="G49" s="121">
        <f t="shared" si="8"/>
        <v>0</v>
      </c>
    </row>
    <row r="50" spans="2:13" s="29" customFormat="1">
      <c r="B50" s="7" t="s">
        <v>145</v>
      </c>
      <c r="C50" s="124">
        <f t="shared" ref="C50:E50" si="12">C51</f>
        <v>13159.57</v>
      </c>
      <c r="D50" s="124">
        <f t="shared" si="12"/>
        <v>3000</v>
      </c>
      <c r="E50" s="124">
        <f t="shared" si="12"/>
        <v>1755.04</v>
      </c>
      <c r="F50" s="124">
        <f t="shared" si="0"/>
        <v>13.336605983326203</v>
      </c>
      <c r="G50" s="124">
        <f t="shared" si="8"/>
        <v>58.501333333333328</v>
      </c>
      <c r="L50"/>
      <c r="M50"/>
    </row>
    <row r="51" spans="2:13" ht="25.5">
      <c r="B51" s="11" t="s">
        <v>146</v>
      </c>
      <c r="C51" s="121">
        <v>13159.57</v>
      </c>
      <c r="D51" s="121">
        <v>3000</v>
      </c>
      <c r="E51" s="121">
        <v>1755.04</v>
      </c>
      <c r="F51" s="121">
        <f t="shared" si="0"/>
        <v>13.336605983326203</v>
      </c>
      <c r="G51" s="121">
        <f>E51/D51*100</f>
        <v>58.501333333333328</v>
      </c>
    </row>
    <row r="52" spans="2:13" s="29" customFormat="1">
      <c r="B52" s="4" t="s">
        <v>201</v>
      </c>
      <c r="C52" s="124">
        <v>0</v>
      </c>
      <c r="D52" s="124">
        <v>65130</v>
      </c>
      <c r="E52" s="124">
        <v>65130</v>
      </c>
      <c r="F52" s="124">
        <v>0</v>
      </c>
      <c r="G52" s="124">
        <f t="shared" ref="G52:G53" si="13">E52/D52*100</f>
        <v>100</v>
      </c>
      <c r="L52"/>
      <c r="M52"/>
    </row>
    <row r="53" spans="2:13" ht="25.5">
      <c r="B53" s="27" t="s">
        <v>202</v>
      </c>
      <c r="C53" s="121">
        <v>0</v>
      </c>
      <c r="D53" s="121">
        <v>65130</v>
      </c>
      <c r="E53" s="121">
        <v>65130</v>
      </c>
      <c r="F53" s="121">
        <v>0</v>
      </c>
      <c r="G53" s="121">
        <f t="shared" si="13"/>
        <v>100</v>
      </c>
    </row>
    <row r="54" spans="2:13">
      <c r="B54" s="123" t="s">
        <v>223</v>
      </c>
      <c r="C54" s="124">
        <v>0</v>
      </c>
      <c r="D54" s="124">
        <v>0</v>
      </c>
      <c r="E54" s="124">
        <v>783.35</v>
      </c>
      <c r="F54" s="122">
        <v>0</v>
      </c>
      <c r="G54" s="122">
        <v>0</v>
      </c>
    </row>
    <row r="55" spans="2:13" s="29" customFormat="1" ht="14.25" customHeight="1">
      <c r="B55" s="7" t="s">
        <v>142</v>
      </c>
      <c r="C55" s="124">
        <v>0</v>
      </c>
      <c r="D55" s="124">
        <v>0</v>
      </c>
      <c r="E55" s="124">
        <v>783.35</v>
      </c>
      <c r="F55" s="124">
        <v>0</v>
      </c>
      <c r="G55" s="124">
        <v>0</v>
      </c>
    </row>
    <row r="56" spans="2:13">
      <c r="B56" s="11" t="s">
        <v>224</v>
      </c>
      <c r="C56" s="121">
        <v>0</v>
      </c>
      <c r="D56" s="121">
        <v>0</v>
      </c>
      <c r="E56" s="121">
        <v>783.35</v>
      </c>
      <c r="F56" s="121">
        <v>0</v>
      </c>
      <c r="G56" s="121">
        <v>0</v>
      </c>
    </row>
    <row r="57" spans="2:13" ht="13.5" customHeight="1"/>
    <row r="58" spans="2:13" ht="13.5" customHeight="1"/>
    <row r="59" spans="2:13" ht="13.5" customHeight="1"/>
    <row r="60" spans="2:13" ht="13.5" customHeight="1"/>
  </sheetData>
  <mergeCells count="1">
    <mergeCell ref="B2:G2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9"/>
  <sheetViews>
    <sheetView showGridLines="0" workbookViewId="0">
      <selection activeCell="F9" sqref="F9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16"/>
      <c r="C1" s="16"/>
      <c r="D1" s="16"/>
      <c r="E1" s="3"/>
      <c r="F1" s="3"/>
      <c r="G1" s="3"/>
    </row>
    <row r="2" spans="2:7" ht="15.75" customHeight="1">
      <c r="B2" s="78" t="s">
        <v>40</v>
      </c>
      <c r="C2" s="78"/>
      <c r="D2" s="78"/>
      <c r="E2" s="78"/>
      <c r="F2" s="78"/>
      <c r="G2" s="78"/>
    </row>
    <row r="3" spans="2:7" ht="18">
      <c r="B3" s="16"/>
      <c r="C3" s="16"/>
      <c r="D3" s="16"/>
      <c r="E3" s="3"/>
      <c r="F3" s="3"/>
      <c r="G3" s="3"/>
    </row>
    <row r="4" spans="2:7" ht="25.5">
      <c r="B4" s="33" t="s">
        <v>7</v>
      </c>
      <c r="C4" s="44" t="s">
        <v>179</v>
      </c>
      <c r="D4" s="33" t="s">
        <v>226</v>
      </c>
      <c r="E4" s="44" t="s">
        <v>227</v>
      </c>
      <c r="F4" s="33" t="s">
        <v>16</v>
      </c>
      <c r="G4" s="33" t="s">
        <v>42</v>
      </c>
    </row>
    <row r="5" spans="2:7">
      <c r="B5" s="33">
        <v>1</v>
      </c>
      <c r="C5" s="33">
        <v>2</v>
      </c>
      <c r="D5" s="33">
        <v>4</v>
      </c>
      <c r="E5" s="33">
        <v>5</v>
      </c>
      <c r="F5" s="33" t="s">
        <v>18</v>
      </c>
      <c r="G5" s="33" t="s">
        <v>19</v>
      </c>
    </row>
    <row r="6" spans="2:7" s="29" customFormat="1" ht="15.75" customHeight="1">
      <c r="B6" s="4" t="s">
        <v>33</v>
      </c>
      <c r="C6" s="124">
        <f>C7</f>
        <v>2563685.36</v>
      </c>
      <c r="D6" s="124">
        <f t="shared" ref="D6:E6" si="0">D7</f>
        <v>5741762.7800000003</v>
      </c>
      <c r="E6" s="124">
        <f>E7+E58</f>
        <v>2914108.81</v>
      </c>
      <c r="F6" s="130">
        <f>E6/C6*100</f>
        <v>113.66873858498766</v>
      </c>
      <c r="G6" s="130">
        <f>E6/D6*100</f>
        <v>50.752859734132031</v>
      </c>
    </row>
    <row r="7" spans="2:7" s="29" customFormat="1" ht="15.75" customHeight="1">
      <c r="B7" s="4" t="s">
        <v>149</v>
      </c>
      <c r="C7" s="124">
        <v>2563685.36</v>
      </c>
      <c r="D7" s="124">
        <f>SUM(D8:D9)</f>
        <v>5741762.7800000003</v>
      </c>
      <c r="E7" s="124">
        <f>E8+E59</f>
        <v>2914108.81</v>
      </c>
      <c r="F7" s="130">
        <f>E7/C7*100</f>
        <v>113.66873858498766</v>
      </c>
      <c r="G7" s="130">
        <f t="shared" ref="G7:G8" si="1">E7/D7*100</f>
        <v>50.752859734132031</v>
      </c>
    </row>
    <row r="8" spans="2:7" s="48" customFormat="1">
      <c r="B8" s="11" t="s">
        <v>150</v>
      </c>
      <c r="C8" s="125">
        <v>2563685.36</v>
      </c>
      <c r="D8" s="125">
        <v>5715881.7800000003</v>
      </c>
      <c r="E8" s="125">
        <v>2914108.81</v>
      </c>
      <c r="F8" s="138">
        <f>E8/C8*100</f>
        <v>113.66873858498766</v>
      </c>
      <c r="G8" s="138">
        <f t="shared" si="1"/>
        <v>50.982664130607681</v>
      </c>
    </row>
    <row r="9" spans="2:7" s="48" customFormat="1">
      <c r="B9" s="11" t="s">
        <v>185</v>
      </c>
      <c r="C9" s="125">
        <v>0</v>
      </c>
      <c r="D9" s="125">
        <v>25881</v>
      </c>
      <c r="E9" s="125">
        <v>0</v>
      </c>
      <c r="F9" s="138">
        <v>0</v>
      </c>
      <c r="G9" s="138">
        <v>0</v>
      </c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14"/>
  <sheetViews>
    <sheetView showGridLines="0" workbookViewId="0">
      <selection activeCell="G13" sqref="G13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1" ht="18" customHeight="1">
      <c r="B2" s="78" t="s">
        <v>57</v>
      </c>
      <c r="C2" s="78"/>
      <c r="D2" s="78"/>
      <c r="E2" s="78"/>
      <c r="F2" s="78"/>
      <c r="G2" s="78"/>
      <c r="H2" s="78"/>
      <c r="I2" s="78"/>
      <c r="J2" s="78"/>
      <c r="K2" s="78"/>
    </row>
    <row r="3" spans="2:11" ht="15.75" customHeight="1">
      <c r="B3" s="78" t="s">
        <v>36</v>
      </c>
      <c r="C3" s="78"/>
      <c r="D3" s="78"/>
      <c r="E3" s="78"/>
      <c r="F3" s="78"/>
      <c r="G3" s="78"/>
      <c r="H3" s="78"/>
      <c r="I3" s="78"/>
      <c r="J3" s="78"/>
      <c r="K3" s="78"/>
    </row>
    <row r="4" spans="2:11" ht="18">
      <c r="B4" s="16"/>
      <c r="C4" s="16"/>
      <c r="D4" s="16"/>
      <c r="E4" s="16"/>
      <c r="F4" s="16"/>
      <c r="G4" s="16"/>
      <c r="H4" s="16"/>
      <c r="I4" s="3"/>
      <c r="J4" s="3"/>
      <c r="K4" s="3"/>
    </row>
    <row r="5" spans="2:11" ht="25.5" customHeight="1">
      <c r="B5" s="86" t="s">
        <v>7</v>
      </c>
      <c r="C5" s="87"/>
      <c r="D5" s="87"/>
      <c r="E5" s="87"/>
      <c r="F5" s="88"/>
      <c r="G5" s="44" t="s">
        <v>179</v>
      </c>
      <c r="H5" s="33" t="s">
        <v>226</v>
      </c>
      <c r="I5" s="44" t="s">
        <v>227</v>
      </c>
      <c r="J5" s="35" t="s">
        <v>16</v>
      </c>
      <c r="K5" s="35" t="s">
        <v>42</v>
      </c>
    </row>
    <row r="6" spans="2:11">
      <c r="B6" s="86">
        <v>1</v>
      </c>
      <c r="C6" s="87"/>
      <c r="D6" s="87"/>
      <c r="E6" s="87"/>
      <c r="F6" s="88"/>
      <c r="G6" s="35">
        <v>2</v>
      </c>
      <c r="H6" s="35">
        <v>4</v>
      </c>
      <c r="I6" s="35">
        <v>5</v>
      </c>
      <c r="J6" s="35" t="s">
        <v>18</v>
      </c>
      <c r="K6" s="35" t="s">
        <v>19</v>
      </c>
    </row>
    <row r="7" spans="2:11" s="29" customFormat="1" ht="25.5">
      <c r="B7" s="4">
        <v>8</v>
      </c>
      <c r="C7" s="4"/>
      <c r="D7" s="4"/>
      <c r="E7" s="4"/>
      <c r="F7" s="4" t="s">
        <v>9</v>
      </c>
      <c r="G7" s="124">
        <v>0</v>
      </c>
      <c r="H7" s="124">
        <v>65130</v>
      </c>
      <c r="I7" s="124">
        <v>65130</v>
      </c>
      <c r="J7" s="130">
        <v>0</v>
      </c>
      <c r="K7" s="130">
        <f>I7/H7*100</f>
        <v>100</v>
      </c>
    </row>
    <row r="8" spans="2:11">
      <c r="B8" s="4"/>
      <c r="C8" s="9">
        <v>84</v>
      </c>
      <c r="D8" s="9"/>
      <c r="E8" s="9"/>
      <c r="F8" s="9" t="s">
        <v>14</v>
      </c>
      <c r="G8" s="125">
        <v>0</v>
      </c>
      <c r="H8" s="125">
        <v>65130</v>
      </c>
      <c r="I8" s="125">
        <v>65130</v>
      </c>
      <c r="J8" s="138">
        <v>0</v>
      </c>
      <c r="K8" s="138">
        <f>I8/H8*100</f>
        <v>100</v>
      </c>
    </row>
    <row r="9" spans="2:11" ht="38.25">
      <c r="B9" s="5"/>
      <c r="C9" s="5"/>
      <c r="D9" s="5">
        <v>845</v>
      </c>
      <c r="E9" s="5"/>
      <c r="F9" s="25" t="s">
        <v>197</v>
      </c>
      <c r="G9" s="125">
        <v>0</v>
      </c>
      <c r="H9" s="125"/>
      <c r="I9" s="125">
        <v>65130</v>
      </c>
      <c r="J9" s="138">
        <v>0</v>
      </c>
      <c r="K9" s="138"/>
    </row>
    <row r="10" spans="2:11" ht="38.25">
      <c r="B10" s="5"/>
      <c r="C10" s="5"/>
      <c r="D10" s="5"/>
      <c r="E10" s="5">
        <v>8453</v>
      </c>
      <c r="F10" s="25" t="s">
        <v>198</v>
      </c>
      <c r="G10" s="125">
        <v>0</v>
      </c>
      <c r="H10" s="125"/>
      <c r="I10" s="125">
        <v>65130</v>
      </c>
      <c r="J10" s="138">
        <v>0</v>
      </c>
      <c r="K10" s="138"/>
    </row>
    <row r="11" spans="2:11" s="29" customFormat="1" ht="25.5">
      <c r="B11" s="7">
        <v>5</v>
      </c>
      <c r="C11" s="8"/>
      <c r="D11" s="8"/>
      <c r="E11" s="8"/>
      <c r="F11" s="18" t="s">
        <v>10</v>
      </c>
      <c r="G11" s="124">
        <v>0</v>
      </c>
      <c r="H11" s="124">
        <v>32565</v>
      </c>
      <c r="I11" s="124">
        <v>16282.5</v>
      </c>
      <c r="J11" s="130">
        <v>0</v>
      </c>
      <c r="K11" s="130">
        <f>I11/H11*100</f>
        <v>50</v>
      </c>
    </row>
    <row r="12" spans="2:11" ht="25.5">
      <c r="B12" s="9"/>
      <c r="C12" s="9">
        <v>54</v>
      </c>
      <c r="D12" s="9"/>
      <c r="E12" s="9"/>
      <c r="F12" s="19" t="s">
        <v>15</v>
      </c>
      <c r="G12" s="125">
        <v>0</v>
      </c>
      <c r="H12" s="125">
        <v>32565</v>
      </c>
      <c r="I12" s="125">
        <v>16282.5</v>
      </c>
      <c r="J12" s="138">
        <v>0</v>
      </c>
      <c r="K12" s="138">
        <f>I12/H12*100</f>
        <v>50</v>
      </c>
    </row>
    <row r="13" spans="2:11" ht="51">
      <c r="B13" s="9"/>
      <c r="C13" s="9"/>
      <c r="D13" s="9">
        <v>545</v>
      </c>
      <c r="E13" s="25"/>
      <c r="F13" s="25" t="s">
        <v>199</v>
      </c>
      <c r="G13" s="125">
        <v>0</v>
      </c>
      <c r="H13" s="125"/>
      <c r="I13" s="125">
        <v>16282.5</v>
      </c>
      <c r="J13" s="138">
        <v>0</v>
      </c>
      <c r="K13" s="138"/>
    </row>
    <row r="14" spans="2:11" ht="51">
      <c r="B14" s="9"/>
      <c r="C14" s="9"/>
      <c r="D14" s="9"/>
      <c r="E14" s="25">
        <v>5453</v>
      </c>
      <c r="F14" s="25" t="s">
        <v>200</v>
      </c>
      <c r="G14" s="125">
        <v>0</v>
      </c>
      <c r="H14" s="125"/>
      <c r="I14" s="125">
        <v>16282.5</v>
      </c>
      <c r="J14" s="138">
        <v>0</v>
      </c>
      <c r="K14" s="138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19"/>
  <sheetViews>
    <sheetView showGridLines="0" workbookViewId="0">
      <selection activeCell="E20" sqref="E20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16"/>
      <c r="C1" s="16"/>
      <c r="D1" s="16"/>
      <c r="E1" s="3"/>
      <c r="F1" s="3"/>
      <c r="G1" s="3"/>
    </row>
    <row r="2" spans="2:7" ht="15.75" customHeight="1">
      <c r="B2" s="78" t="s">
        <v>37</v>
      </c>
      <c r="C2" s="78"/>
      <c r="D2" s="78"/>
      <c r="E2" s="78"/>
      <c r="F2" s="78"/>
      <c r="G2" s="78"/>
    </row>
    <row r="3" spans="2:7" ht="18">
      <c r="B3" s="16"/>
      <c r="C3" s="16"/>
      <c r="D3" s="16"/>
      <c r="E3" s="3"/>
      <c r="F3" s="3"/>
      <c r="G3" s="3"/>
    </row>
    <row r="4" spans="2:7" ht="25.5">
      <c r="B4" s="33" t="s">
        <v>7</v>
      </c>
      <c r="C4" s="44" t="s">
        <v>179</v>
      </c>
      <c r="D4" s="33" t="s">
        <v>226</v>
      </c>
      <c r="E4" s="44" t="s">
        <v>227</v>
      </c>
      <c r="F4" s="33" t="s">
        <v>16</v>
      </c>
      <c r="G4" s="33" t="s">
        <v>42</v>
      </c>
    </row>
    <row r="5" spans="2:7">
      <c r="B5" s="33">
        <v>1</v>
      </c>
      <c r="C5" s="33">
        <v>2</v>
      </c>
      <c r="D5" s="33">
        <v>4</v>
      </c>
      <c r="E5" s="33">
        <v>5</v>
      </c>
      <c r="F5" s="33" t="s">
        <v>18</v>
      </c>
      <c r="G5" s="33" t="s">
        <v>19</v>
      </c>
    </row>
    <row r="6" spans="2:7" s="29" customFormat="1">
      <c r="B6" s="4" t="s">
        <v>38</v>
      </c>
      <c r="C6" s="124">
        <v>0</v>
      </c>
      <c r="D6" s="124">
        <v>65130</v>
      </c>
      <c r="E6" s="124">
        <v>65130</v>
      </c>
      <c r="F6" s="139">
        <v>0</v>
      </c>
      <c r="G6" s="139">
        <f>E6/D6*100</f>
        <v>100</v>
      </c>
    </row>
    <row r="7" spans="2:7" s="29" customFormat="1">
      <c r="B7" s="4" t="s">
        <v>201</v>
      </c>
      <c r="C7" s="124">
        <v>0</v>
      </c>
      <c r="D7" s="124">
        <v>65130</v>
      </c>
      <c r="E7" s="124">
        <v>65130</v>
      </c>
      <c r="F7" s="139">
        <v>0</v>
      </c>
      <c r="G7" s="139">
        <f t="shared" ref="G7:G11" si="0">E7/D7*100</f>
        <v>100</v>
      </c>
    </row>
    <row r="8" spans="2:7" ht="25.5">
      <c r="B8" s="27" t="s">
        <v>202</v>
      </c>
      <c r="C8" s="125">
        <v>0</v>
      </c>
      <c r="D8" s="125">
        <v>65130</v>
      </c>
      <c r="E8" s="125">
        <v>65130</v>
      </c>
      <c r="F8" s="138">
        <v>0</v>
      </c>
      <c r="G8" s="138">
        <f t="shared" si="0"/>
        <v>100</v>
      </c>
    </row>
    <row r="9" spans="2:7" s="29" customFormat="1">
      <c r="B9" s="4" t="s">
        <v>39</v>
      </c>
      <c r="C9" s="124">
        <v>0</v>
      </c>
      <c r="D9" s="124">
        <v>32565</v>
      </c>
      <c r="E9" s="124">
        <v>16282.5</v>
      </c>
      <c r="F9" s="139">
        <v>0</v>
      </c>
      <c r="G9" s="139">
        <f t="shared" si="0"/>
        <v>50</v>
      </c>
    </row>
    <row r="10" spans="2:7" s="29" customFormat="1">
      <c r="B10" s="4" t="s">
        <v>30</v>
      </c>
      <c r="C10" s="124">
        <v>0</v>
      </c>
      <c r="D10" s="124">
        <v>32565</v>
      </c>
      <c r="E10" s="124">
        <v>16282.5</v>
      </c>
      <c r="F10" s="139">
        <v>0</v>
      </c>
      <c r="G10" s="139">
        <f t="shared" si="0"/>
        <v>50</v>
      </c>
    </row>
    <row r="11" spans="2:7">
      <c r="B11" s="26" t="s">
        <v>29</v>
      </c>
      <c r="C11" s="125">
        <v>0</v>
      </c>
      <c r="D11" s="125">
        <v>32565</v>
      </c>
      <c r="E11" s="125">
        <v>16282.5</v>
      </c>
      <c r="F11" s="138">
        <v>0</v>
      </c>
      <c r="G11" s="138">
        <f t="shared" si="0"/>
        <v>50</v>
      </c>
    </row>
    <row r="18" spans="5:5">
      <c r="E18" s="120"/>
    </row>
    <row r="19" spans="5:5">
      <c r="E19" s="120">
        <f>E6-E9</f>
        <v>48847.5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7"/>
  <sheetViews>
    <sheetView showGridLines="0" tabSelected="1" topLeftCell="B1" zoomScaleNormal="100" workbookViewId="0">
      <selection activeCell="G141" sqref="G141"/>
    </sheetView>
  </sheetViews>
  <sheetFormatPr defaultRowHeight="15"/>
  <cols>
    <col min="1" max="1" width="9.140625" hidden="1" customWidth="1"/>
    <col min="2" max="2" width="4.28515625" bestFit="1" customWidth="1"/>
    <col min="3" max="3" width="6.28515625" customWidth="1"/>
    <col min="4" max="4" width="9.5703125" customWidth="1"/>
    <col min="5" max="5" width="50.42578125" bestFit="1" customWidth="1"/>
    <col min="6" max="6" width="16.28515625" bestFit="1" customWidth="1"/>
    <col min="7" max="7" width="20.85546875" customWidth="1"/>
    <col min="8" max="8" width="10.42578125" bestFit="1" customWidth="1"/>
  </cols>
  <sheetData>
    <row r="1" spans="2:8" ht="18" customHeight="1">
      <c r="B1" s="16"/>
      <c r="C1" s="16"/>
      <c r="D1" s="16"/>
      <c r="E1" s="16"/>
      <c r="F1" s="16"/>
      <c r="G1" s="16"/>
      <c r="H1" s="3"/>
    </row>
    <row r="2" spans="2:8" ht="15.75" customHeight="1">
      <c r="B2" s="78" t="s">
        <v>11</v>
      </c>
      <c r="C2" s="78"/>
      <c r="D2" s="78"/>
      <c r="E2" s="78"/>
      <c r="F2" s="78"/>
      <c r="G2" s="78"/>
      <c r="H2" s="78"/>
    </row>
    <row r="3" spans="2:8" ht="36.75" customHeight="1">
      <c r="B3" s="16"/>
      <c r="C3" s="16"/>
      <c r="D3" s="16"/>
      <c r="E3" s="16"/>
      <c r="F3" s="16"/>
      <c r="G3" s="16"/>
      <c r="H3" s="3"/>
    </row>
    <row r="4" spans="2:8" ht="15.75">
      <c r="B4" s="101" t="s">
        <v>58</v>
      </c>
      <c r="C4" s="101"/>
      <c r="D4" s="101"/>
      <c r="E4" s="101"/>
      <c r="F4" s="101"/>
      <c r="G4" s="101"/>
      <c r="H4" s="101"/>
    </row>
    <row r="5" spans="2:8" ht="17.25" customHeight="1">
      <c r="B5" s="16"/>
      <c r="C5" s="16"/>
      <c r="D5" s="16"/>
      <c r="E5" s="16"/>
      <c r="F5" s="16"/>
      <c r="G5" s="16"/>
      <c r="H5" s="3"/>
    </row>
    <row r="6" spans="2:8" ht="38.25" customHeight="1">
      <c r="B6" s="86" t="s">
        <v>7</v>
      </c>
      <c r="C6" s="87"/>
      <c r="D6" s="87"/>
      <c r="E6" s="88"/>
      <c r="F6" s="33" t="s">
        <v>226</v>
      </c>
      <c r="G6" s="44" t="s">
        <v>227</v>
      </c>
      <c r="H6" s="33" t="s">
        <v>42</v>
      </c>
    </row>
    <row r="7" spans="2:8" s="24" customFormat="1" ht="15" customHeight="1">
      <c r="B7" s="102">
        <v>1</v>
      </c>
      <c r="C7" s="103"/>
      <c r="D7" s="103"/>
      <c r="E7" s="104"/>
      <c r="F7" s="34">
        <v>3</v>
      </c>
      <c r="G7" s="34">
        <v>4</v>
      </c>
      <c r="H7" s="34" t="s">
        <v>41</v>
      </c>
    </row>
    <row r="8" spans="2:8" s="49" customFormat="1" ht="25.5" customHeight="1">
      <c r="B8" s="89"/>
      <c r="C8" s="90"/>
      <c r="D8" s="91"/>
      <c r="E8" s="113" t="s">
        <v>186</v>
      </c>
      <c r="F8" s="124">
        <f>F9+F20</f>
        <v>5774327.7800000003</v>
      </c>
      <c r="G8" s="124">
        <f>G9+G20</f>
        <v>2931174.6599999997</v>
      </c>
      <c r="H8" s="124">
        <f>G8/F8*100</f>
        <v>50.76217997448007</v>
      </c>
    </row>
    <row r="9" spans="2:8" s="49" customFormat="1">
      <c r="B9" s="89" t="s">
        <v>170</v>
      </c>
      <c r="C9" s="90"/>
      <c r="D9" s="91"/>
      <c r="E9" s="57" t="s">
        <v>169</v>
      </c>
      <c r="F9" s="124">
        <f>F10+F13+F17</f>
        <v>70139.63</v>
      </c>
      <c r="G9" s="124">
        <f>G10+G13+G17</f>
        <v>35000</v>
      </c>
      <c r="H9" s="124">
        <f>G9/F9*100</f>
        <v>49.900462833921416</v>
      </c>
    </row>
    <row r="10" spans="2:8" s="49" customFormat="1">
      <c r="B10" s="89" t="s">
        <v>171</v>
      </c>
      <c r="C10" s="90"/>
      <c r="D10" s="91"/>
      <c r="E10" s="57" t="s">
        <v>158</v>
      </c>
      <c r="F10" s="124">
        <f t="shared" ref="F10:G10" si="0">F11</f>
        <v>27139.63</v>
      </c>
      <c r="G10" s="124">
        <v>0</v>
      </c>
      <c r="H10" s="124">
        <v>0</v>
      </c>
    </row>
    <row r="11" spans="2:8" s="143" customFormat="1">
      <c r="B11" s="95" t="s">
        <v>151</v>
      </c>
      <c r="C11" s="96"/>
      <c r="D11" s="97"/>
      <c r="E11" s="60" t="s">
        <v>159</v>
      </c>
      <c r="F11" s="125">
        <v>27139.63</v>
      </c>
      <c r="G11" s="125">
        <v>0</v>
      </c>
      <c r="H11" s="125">
        <v>0</v>
      </c>
    </row>
    <row r="12" spans="2:8" s="36" customFormat="1">
      <c r="B12" s="61">
        <v>32</v>
      </c>
      <c r="C12" s="111"/>
      <c r="D12" s="112"/>
      <c r="E12" s="62" t="s">
        <v>13</v>
      </c>
      <c r="F12" s="125">
        <v>27139.63</v>
      </c>
      <c r="G12" s="125">
        <v>0</v>
      </c>
      <c r="H12" s="125">
        <v>0</v>
      </c>
    </row>
    <row r="13" spans="2:8" s="143" customFormat="1">
      <c r="B13" s="92" t="s">
        <v>203</v>
      </c>
      <c r="C13" s="93"/>
      <c r="D13" s="94"/>
      <c r="E13" s="62" t="s">
        <v>204</v>
      </c>
      <c r="F13" s="125">
        <v>35000</v>
      </c>
      <c r="G13" s="125">
        <v>35000</v>
      </c>
      <c r="H13" s="125">
        <f t="shared" ref="H11:H56" si="1">G13/F13*100</f>
        <v>100</v>
      </c>
    </row>
    <row r="14" spans="2:8" s="36" customFormat="1">
      <c r="B14" s="95" t="s">
        <v>151</v>
      </c>
      <c r="C14" s="96"/>
      <c r="D14" s="97"/>
      <c r="E14" s="60" t="s">
        <v>159</v>
      </c>
      <c r="F14" s="125">
        <v>35000</v>
      </c>
      <c r="G14" s="125">
        <v>35000</v>
      </c>
      <c r="H14" s="125">
        <f t="shared" si="1"/>
        <v>100</v>
      </c>
    </row>
    <row r="15" spans="2:8" s="36" customFormat="1">
      <c r="B15" s="107">
        <v>42</v>
      </c>
      <c r="C15" s="108"/>
      <c r="D15" s="109"/>
      <c r="E15" s="62" t="s">
        <v>120</v>
      </c>
      <c r="F15" s="125">
        <v>35000</v>
      </c>
      <c r="G15" s="125">
        <v>35000</v>
      </c>
      <c r="H15" s="125">
        <f t="shared" si="1"/>
        <v>100</v>
      </c>
    </row>
    <row r="16" spans="2:8" s="36" customFormat="1">
      <c r="B16" s="107"/>
      <c r="C16" s="108">
        <v>4231</v>
      </c>
      <c r="D16" s="109"/>
      <c r="E16" s="115" t="s">
        <v>131</v>
      </c>
      <c r="F16" s="125"/>
      <c r="G16" s="125">
        <v>35000</v>
      </c>
      <c r="H16" s="125"/>
    </row>
    <row r="17" spans="2:8" s="49" customFormat="1">
      <c r="B17" s="89" t="s">
        <v>205</v>
      </c>
      <c r="C17" s="90"/>
      <c r="D17" s="91"/>
      <c r="E17" s="57" t="s">
        <v>206</v>
      </c>
      <c r="F17" s="124">
        <v>8000</v>
      </c>
      <c r="G17" s="124">
        <v>0</v>
      </c>
      <c r="H17" s="124">
        <v>0</v>
      </c>
    </row>
    <row r="18" spans="2:8" s="36" customFormat="1">
      <c r="B18" s="95" t="s">
        <v>151</v>
      </c>
      <c r="C18" s="96"/>
      <c r="D18" s="97"/>
      <c r="E18" s="60" t="s">
        <v>159</v>
      </c>
      <c r="F18" s="125">
        <v>8000</v>
      </c>
      <c r="G18" s="125">
        <v>0</v>
      </c>
      <c r="H18" s="125">
        <v>0</v>
      </c>
    </row>
    <row r="19" spans="2:8" s="36" customFormat="1">
      <c r="B19" s="61">
        <v>32</v>
      </c>
      <c r="C19" s="59"/>
      <c r="D19" s="60"/>
      <c r="E19" s="62" t="s">
        <v>13</v>
      </c>
      <c r="F19" s="125">
        <v>8000</v>
      </c>
      <c r="G19" s="125">
        <v>0</v>
      </c>
      <c r="H19" s="125">
        <v>0</v>
      </c>
    </row>
    <row r="20" spans="2:8" s="29" customFormat="1">
      <c r="B20" s="89" t="s">
        <v>172</v>
      </c>
      <c r="C20" s="90"/>
      <c r="D20" s="91"/>
      <c r="E20" s="57" t="s">
        <v>160</v>
      </c>
      <c r="F20" s="125">
        <f>F21+F25+F49+F109+F120+F127+F135</f>
        <v>5704188.1500000004</v>
      </c>
      <c r="G20" s="125">
        <f>G21+G25+G49+G109+G120+G127+G135</f>
        <v>2896174.6599999997</v>
      </c>
      <c r="H20" s="125">
        <f t="shared" si="1"/>
        <v>50.772775789311922</v>
      </c>
    </row>
    <row r="21" spans="2:8" s="29" customFormat="1">
      <c r="B21" s="89" t="s">
        <v>187</v>
      </c>
      <c r="C21" s="90"/>
      <c r="D21" s="91"/>
      <c r="E21" s="57" t="s">
        <v>188</v>
      </c>
      <c r="F21" s="125">
        <f>F22</f>
        <v>25881</v>
      </c>
      <c r="G21" s="125">
        <v>0</v>
      </c>
      <c r="H21" s="125">
        <v>0</v>
      </c>
    </row>
    <row r="22" spans="2:8">
      <c r="B22" s="95" t="s">
        <v>152</v>
      </c>
      <c r="C22" s="96"/>
      <c r="D22" s="97"/>
      <c r="E22" s="60" t="s">
        <v>161</v>
      </c>
      <c r="F22" s="125">
        <f>F23+F24</f>
        <v>25881</v>
      </c>
      <c r="G22" s="125">
        <v>0</v>
      </c>
      <c r="H22" s="125">
        <v>0</v>
      </c>
    </row>
    <row r="23" spans="2:8">
      <c r="B23" s="98">
        <v>31</v>
      </c>
      <c r="C23" s="99"/>
      <c r="D23" s="100"/>
      <c r="E23" s="62" t="s">
        <v>5</v>
      </c>
      <c r="F23" s="125">
        <v>18581</v>
      </c>
      <c r="G23" s="125">
        <v>0</v>
      </c>
      <c r="H23" s="125">
        <v>0</v>
      </c>
    </row>
    <row r="24" spans="2:8">
      <c r="B24" s="53">
        <v>32</v>
      </c>
      <c r="C24" s="54"/>
      <c r="D24" s="55"/>
      <c r="E24" s="62" t="s">
        <v>13</v>
      </c>
      <c r="F24" s="125">
        <v>7300</v>
      </c>
      <c r="G24" s="125">
        <v>0</v>
      </c>
      <c r="H24" s="125">
        <v>0</v>
      </c>
    </row>
    <row r="25" spans="2:8" s="29" customFormat="1">
      <c r="B25" s="89" t="s">
        <v>173</v>
      </c>
      <c r="C25" s="90"/>
      <c r="D25" s="91"/>
      <c r="E25" s="57" t="s">
        <v>162</v>
      </c>
      <c r="F25" s="125">
        <f>F26</f>
        <v>2672219</v>
      </c>
      <c r="G25" s="125">
        <f>G26</f>
        <v>1238627.3199999998</v>
      </c>
      <c r="H25" s="125">
        <f t="shared" si="1"/>
        <v>46.352013813239104</v>
      </c>
    </row>
    <row r="26" spans="2:8">
      <c r="B26" s="95" t="s">
        <v>153</v>
      </c>
      <c r="C26" s="96"/>
      <c r="D26" s="97"/>
      <c r="E26" s="60" t="s">
        <v>163</v>
      </c>
      <c r="F26" s="125">
        <f>F27+F32</f>
        <v>2672219</v>
      </c>
      <c r="G26" s="125">
        <f>G27+G32</f>
        <v>1238627.3199999998</v>
      </c>
      <c r="H26" s="125">
        <f t="shared" si="1"/>
        <v>46.352013813239104</v>
      </c>
    </row>
    <row r="27" spans="2:8">
      <c r="B27" s="98">
        <v>31</v>
      </c>
      <c r="C27" s="99"/>
      <c r="D27" s="100"/>
      <c r="E27" s="62" t="s">
        <v>5</v>
      </c>
      <c r="F27" s="125">
        <v>2112202</v>
      </c>
      <c r="G27" s="125">
        <f>SUM(G28:G31)</f>
        <v>937759.22</v>
      </c>
      <c r="H27" s="125">
        <f t="shared" si="1"/>
        <v>44.397231893540486</v>
      </c>
    </row>
    <row r="28" spans="2:8">
      <c r="B28" s="53"/>
      <c r="C28" s="54">
        <v>3111</v>
      </c>
      <c r="D28" s="55"/>
      <c r="E28" s="54" t="s">
        <v>26</v>
      </c>
      <c r="F28" s="125"/>
      <c r="G28" s="125">
        <v>763236.35</v>
      </c>
      <c r="H28" s="125"/>
    </row>
    <row r="29" spans="2:8">
      <c r="B29" s="53"/>
      <c r="C29" s="54">
        <v>3113</v>
      </c>
      <c r="D29" s="55"/>
      <c r="E29" s="54" t="s">
        <v>84</v>
      </c>
      <c r="F29" s="125"/>
      <c r="G29" s="125">
        <v>12530.09</v>
      </c>
      <c r="H29" s="125"/>
    </row>
    <row r="30" spans="2:8">
      <c r="B30" s="53"/>
      <c r="C30" s="54">
        <v>3121</v>
      </c>
      <c r="D30" s="55"/>
      <c r="E30" s="54"/>
      <c r="F30" s="125"/>
      <c r="G30" s="125">
        <v>32916.92</v>
      </c>
      <c r="H30" s="125"/>
    </row>
    <row r="31" spans="2:8">
      <c r="B31" s="53"/>
      <c r="C31" s="54">
        <v>3132</v>
      </c>
      <c r="D31" s="55"/>
      <c r="E31" s="54" t="s">
        <v>210</v>
      </c>
      <c r="F31" s="125"/>
      <c r="G31" s="125">
        <v>129075.86</v>
      </c>
      <c r="H31" s="125"/>
    </row>
    <row r="32" spans="2:8">
      <c r="B32" s="98">
        <v>32</v>
      </c>
      <c r="C32" s="99"/>
      <c r="D32" s="100"/>
      <c r="E32" s="54" t="s">
        <v>13</v>
      </c>
      <c r="F32" s="125">
        <v>560017</v>
      </c>
      <c r="G32" s="125">
        <f>SUM(G33:G48)</f>
        <v>300868.09999999998</v>
      </c>
      <c r="H32" s="125">
        <f t="shared" si="1"/>
        <v>53.72481549667242</v>
      </c>
    </row>
    <row r="33" spans="2:8">
      <c r="B33" s="53"/>
      <c r="C33" s="54">
        <v>3211</v>
      </c>
      <c r="D33" s="55"/>
      <c r="E33" s="54" t="s">
        <v>28</v>
      </c>
      <c r="F33" s="125"/>
      <c r="G33" s="125">
        <v>5806.58</v>
      </c>
      <c r="H33" s="125"/>
    </row>
    <row r="34" spans="2:8">
      <c r="B34" s="53"/>
      <c r="C34" s="54">
        <v>3212</v>
      </c>
      <c r="D34" s="55"/>
      <c r="E34" s="54" t="s">
        <v>88</v>
      </c>
      <c r="F34" s="125"/>
      <c r="G34" s="125">
        <v>31192.11</v>
      </c>
      <c r="H34" s="125"/>
    </row>
    <row r="35" spans="2:8">
      <c r="B35" s="53"/>
      <c r="C35" s="54">
        <v>3213</v>
      </c>
      <c r="D35" s="55"/>
      <c r="E35" s="54" t="s">
        <v>89</v>
      </c>
      <c r="F35" s="125"/>
      <c r="G35" s="125">
        <v>2989.72</v>
      </c>
      <c r="H35" s="125"/>
    </row>
    <row r="36" spans="2:8">
      <c r="B36" s="53"/>
      <c r="C36" s="54">
        <v>3221</v>
      </c>
      <c r="D36" s="55"/>
      <c r="E36" s="54" t="s">
        <v>91</v>
      </c>
      <c r="F36" s="125"/>
      <c r="G36" s="125">
        <v>11944.96</v>
      </c>
      <c r="H36" s="125"/>
    </row>
    <row r="37" spans="2:8">
      <c r="B37" s="53"/>
      <c r="C37" s="54">
        <v>3223</v>
      </c>
      <c r="D37" s="55"/>
      <c r="E37" s="54" t="s">
        <v>93</v>
      </c>
      <c r="F37" s="125"/>
      <c r="G37" s="125">
        <v>24510.03</v>
      </c>
      <c r="H37" s="125"/>
    </row>
    <row r="38" spans="2:8">
      <c r="B38" s="53"/>
      <c r="C38" s="54">
        <v>3224</v>
      </c>
      <c r="D38" s="55"/>
      <c r="E38" s="54" t="s">
        <v>94</v>
      </c>
      <c r="F38" s="125"/>
      <c r="G38" s="125">
        <v>230.64</v>
      </c>
      <c r="H38" s="125"/>
    </row>
    <row r="39" spans="2:8">
      <c r="B39" s="53"/>
      <c r="C39" s="54">
        <v>3225</v>
      </c>
      <c r="D39" s="55"/>
      <c r="E39" s="54" t="s">
        <v>95</v>
      </c>
      <c r="F39" s="125"/>
      <c r="G39" s="125">
        <v>2671.9</v>
      </c>
      <c r="H39" s="125"/>
    </row>
    <row r="40" spans="2:8">
      <c r="B40" s="53"/>
      <c r="C40" s="54">
        <v>3227</v>
      </c>
      <c r="D40" s="55"/>
      <c r="E40" s="54" t="s">
        <v>96</v>
      </c>
      <c r="F40" s="125"/>
      <c r="G40" s="125">
        <v>106</v>
      </c>
      <c r="H40" s="125"/>
    </row>
    <row r="41" spans="2:8">
      <c r="B41" s="53"/>
      <c r="C41" s="54">
        <v>3231</v>
      </c>
      <c r="D41" s="55"/>
      <c r="E41" s="54" t="s">
        <v>211</v>
      </c>
      <c r="F41" s="125"/>
      <c r="G41" s="125">
        <v>15836.1</v>
      </c>
      <c r="H41" s="125"/>
    </row>
    <row r="42" spans="2:8">
      <c r="B42" s="53"/>
      <c r="C42" s="54">
        <v>3232</v>
      </c>
      <c r="D42" s="55"/>
      <c r="E42" s="54" t="s">
        <v>99</v>
      </c>
      <c r="F42" s="125"/>
      <c r="G42" s="125">
        <v>28565.64</v>
      </c>
      <c r="H42" s="125"/>
    </row>
    <row r="43" spans="2:8">
      <c r="B43" s="53"/>
      <c r="C43" s="54">
        <v>3233</v>
      </c>
      <c r="D43" s="55"/>
      <c r="E43" s="54" t="s">
        <v>100</v>
      </c>
      <c r="F43" s="125"/>
      <c r="G43" s="125">
        <v>8786.68</v>
      </c>
      <c r="H43" s="125"/>
    </row>
    <row r="44" spans="2:8">
      <c r="B44" s="53"/>
      <c r="C44" s="54">
        <v>3234</v>
      </c>
      <c r="D44" s="55"/>
      <c r="E44" s="54" t="s">
        <v>101</v>
      </c>
      <c r="F44" s="125"/>
      <c r="G44" s="125">
        <v>31860.97</v>
      </c>
      <c r="H44" s="125"/>
    </row>
    <row r="45" spans="2:8">
      <c r="B45" s="53"/>
      <c r="C45" s="54">
        <v>3235</v>
      </c>
      <c r="D45" s="55"/>
      <c r="E45" s="54" t="s">
        <v>102</v>
      </c>
      <c r="F45" s="125"/>
      <c r="G45" s="125">
        <v>39133.949999999997</v>
      </c>
      <c r="H45" s="125"/>
    </row>
    <row r="46" spans="2:8">
      <c r="B46" s="53"/>
      <c r="C46" s="54">
        <v>3236</v>
      </c>
      <c r="D46" s="55"/>
      <c r="E46" s="54" t="s">
        <v>103</v>
      </c>
      <c r="F46" s="125"/>
      <c r="G46" s="125">
        <v>1376.7</v>
      </c>
      <c r="H46" s="125"/>
    </row>
    <row r="47" spans="2:8">
      <c r="B47" s="53"/>
      <c r="C47" s="54">
        <v>3239</v>
      </c>
      <c r="D47" s="55"/>
      <c r="E47" s="54" t="s">
        <v>106</v>
      </c>
      <c r="F47" s="125"/>
      <c r="G47" s="125">
        <v>21671.47</v>
      </c>
      <c r="H47" s="125"/>
    </row>
    <row r="48" spans="2:8" ht="25.5">
      <c r="B48" s="53"/>
      <c r="C48" s="54">
        <v>3251</v>
      </c>
      <c r="D48" s="55"/>
      <c r="E48" s="54" t="s">
        <v>212</v>
      </c>
      <c r="F48" s="125"/>
      <c r="G48" s="125">
        <v>74184.649999999994</v>
      </c>
      <c r="H48" s="125"/>
    </row>
    <row r="49" spans="2:8" s="29" customFormat="1">
      <c r="B49" s="89" t="s">
        <v>174</v>
      </c>
      <c r="C49" s="90"/>
      <c r="D49" s="91"/>
      <c r="E49" s="57" t="s">
        <v>177</v>
      </c>
      <c r="F49" s="124">
        <f>F50+F91+F93+F97+F104+F106+F101</f>
        <v>2497518.15</v>
      </c>
      <c r="G49" s="124">
        <f>G50+G93+G97+G104+G106+G101</f>
        <v>1365176.02</v>
      </c>
      <c r="H49" s="124">
        <f t="shared" si="1"/>
        <v>54.661305264187973</v>
      </c>
    </row>
    <row r="50" spans="2:8">
      <c r="B50" s="95" t="s">
        <v>154</v>
      </c>
      <c r="C50" s="96"/>
      <c r="D50" s="97"/>
      <c r="E50" s="60" t="s">
        <v>164</v>
      </c>
      <c r="F50" s="125">
        <f>F51+F56+F80+F83+F85</f>
        <v>1828400</v>
      </c>
      <c r="G50" s="125">
        <f>G56+G80+G83+G85+G51</f>
        <v>913959.69</v>
      </c>
      <c r="H50" s="125">
        <f t="shared" si="1"/>
        <v>49.986856814701376</v>
      </c>
    </row>
    <row r="51" spans="2:8">
      <c r="B51" s="98">
        <v>31</v>
      </c>
      <c r="C51" s="99"/>
      <c r="D51" s="100"/>
      <c r="E51" s="54" t="s">
        <v>5</v>
      </c>
      <c r="F51" s="125">
        <v>1297400</v>
      </c>
      <c r="G51" s="125">
        <f>SUM(G52:G55)</f>
        <v>612192.02</v>
      </c>
      <c r="H51" s="125">
        <f t="shared" si="1"/>
        <v>47.186065978110072</v>
      </c>
    </row>
    <row r="52" spans="2:8">
      <c r="B52" s="53"/>
      <c r="C52" s="54">
        <v>3111</v>
      </c>
      <c r="D52" s="55"/>
      <c r="E52" s="54" t="s">
        <v>26</v>
      </c>
      <c r="F52" s="125"/>
      <c r="G52" s="125">
        <v>499776.32</v>
      </c>
      <c r="H52" s="125"/>
    </row>
    <row r="53" spans="2:8">
      <c r="B53" s="53"/>
      <c r="C53" s="54">
        <v>3113</v>
      </c>
      <c r="D53" s="55"/>
      <c r="E53" s="54" t="s">
        <v>84</v>
      </c>
      <c r="F53" s="125"/>
      <c r="G53" s="125">
        <v>2513.9899999999998</v>
      </c>
      <c r="H53" s="125"/>
    </row>
    <row r="54" spans="2:8">
      <c r="B54" s="53"/>
      <c r="C54" s="54">
        <v>3121</v>
      </c>
      <c r="D54" s="55"/>
      <c r="E54" s="54" t="s">
        <v>85</v>
      </c>
      <c r="F54" s="125"/>
      <c r="G54" s="125">
        <v>27023.81</v>
      </c>
      <c r="H54" s="125"/>
    </row>
    <row r="55" spans="2:8">
      <c r="B55" s="53"/>
      <c r="C55" s="54">
        <v>3132</v>
      </c>
      <c r="D55" s="55"/>
      <c r="E55" s="54" t="s">
        <v>210</v>
      </c>
      <c r="F55" s="125"/>
      <c r="G55" s="125">
        <v>82877.899999999994</v>
      </c>
      <c r="H55" s="125"/>
    </row>
    <row r="56" spans="2:8">
      <c r="B56" s="98">
        <v>32</v>
      </c>
      <c r="C56" s="99"/>
      <c r="D56" s="100"/>
      <c r="E56" s="54" t="s">
        <v>13</v>
      </c>
      <c r="F56" s="125">
        <v>480000</v>
      </c>
      <c r="G56" s="125">
        <f>SUM(G57:G79)</f>
        <v>255431.19</v>
      </c>
      <c r="H56" s="125">
        <f t="shared" si="1"/>
        <v>53.214831250000003</v>
      </c>
    </row>
    <row r="57" spans="2:8">
      <c r="B57" s="53"/>
      <c r="C57" s="54">
        <v>3211</v>
      </c>
      <c r="D57" s="55"/>
      <c r="E57" s="54" t="s">
        <v>28</v>
      </c>
      <c r="F57" s="125"/>
      <c r="G57" s="125">
        <v>3253.71</v>
      </c>
      <c r="H57" s="125"/>
    </row>
    <row r="58" spans="2:8">
      <c r="B58" s="53"/>
      <c r="C58" s="54">
        <v>3212</v>
      </c>
      <c r="D58" s="55"/>
      <c r="E58" s="54" t="s">
        <v>88</v>
      </c>
      <c r="F58" s="125"/>
      <c r="G58" s="125">
        <v>17077.419999999998</v>
      </c>
      <c r="H58" s="125"/>
    </row>
    <row r="59" spans="2:8">
      <c r="B59" s="53"/>
      <c r="C59" s="54">
        <v>3213</v>
      </c>
      <c r="D59" s="55"/>
      <c r="E59" s="54" t="s">
        <v>89</v>
      </c>
      <c r="F59" s="125"/>
      <c r="G59" s="125">
        <v>58.86</v>
      </c>
      <c r="H59" s="125"/>
    </row>
    <row r="60" spans="2:8">
      <c r="B60" s="53"/>
      <c r="C60" s="54">
        <v>3214</v>
      </c>
      <c r="D60" s="55"/>
      <c r="E60" s="54" t="s">
        <v>191</v>
      </c>
      <c r="F60" s="125"/>
      <c r="G60" s="125">
        <v>295</v>
      </c>
      <c r="H60" s="125"/>
    </row>
    <row r="61" spans="2:8">
      <c r="B61" s="53"/>
      <c r="C61" s="54">
        <v>3221</v>
      </c>
      <c r="D61" s="55"/>
      <c r="E61" s="54" t="s">
        <v>91</v>
      </c>
      <c r="F61" s="125"/>
      <c r="G61" s="125">
        <v>3138</v>
      </c>
      <c r="H61" s="125"/>
    </row>
    <row r="62" spans="2:8">
      <c r="B62" s="53"/>
      <c r="C62" s="54">
        <v>3223</v>
      </c>
      <c r="D62" s="55"/>
      <c r="E62" s="54" t="s">
        <v>93</v>
      </c>
      <c r="F62" s="125"/>
      <c r="G62" s="125">
        <v>7330.76</v>
      </c>
      <c r="H62" s="125"/>
    </row>
    <row r="63" spans="2:8">
      <c r="B63" s="53"/>
      <c r="C63" s="54">
        <v>3224</v>
      </c>
      <c r="D63" s="55"/>
      <c r="E63" s="54" t="s">
        <v>94</v>
      </c>
      <c r="F63" s="125"/>
      <c r="G63" s="125">
        <v>1090.1500000000001</v>
      </c>
      <c r="H63" s="125"/>
    </row>
    <row r="64" spans="2:8">
      <c r="B64" s="53"/>
      <c r="C64" s="54">
        <v>3225</v>
      </c>
      <c r="D64" s="55"/>
      <c r="E64" s="54" t="s">
        <v>95</v>
      </c>
      <c r="F64" s="125"/>
      <c r="G64" s="125">
        <v>843.84</v>
      </c>
      <c r="H64" s="125"/>
    </row>
    <row r="65" spans="2:8">
      <c r="B65" s="53"/>
      <c r="C65" s="54">
        <v>3231</v>
      </c>
      <c r="D65" s="55"/>
      <c r="E65" s="54" t="s">
        <v>211</v>
      </c>
      <c r="F65" s="125"/>
      <c r="G65" s="125">
        <v>2621.0300000000002</v>
      </c>
      <c r="H65" s="125"/>
    </row>
    <row r="66" spans="2:8">
      <c r="B66" s="53"/>
      <c r="C66" s="54">
        <v>3232</v>
      </c>
      <c r="D66" s="55"/>
      <c r="E66" s="54" t="s">
        <v>99</v>
      </c>
      <c r="F66" s="125"/>
      <c r="G66" s="125">
        <v>24435.17</v>
      </c>
      <c r="H66" s="125"/>
    </row>
    <row r="67" spans="2:8">
      <c r="B67" s="53"/>
      <c r="C67" s="54">
        <v>3233</v>
      </c>
      <c r="D67" s="55"/>
      <c r="E67" s="54" t="s">
        <v>100</v>
      </c>
      <c r="F67" s="125"/>
      <c r="G67" s="125">
        <v>1935.85</v>
      </c>
      <c r="H67" s="125"/>
    </row>
    <row r="68" spans="2:8">
      <c r="B68" s="53"/>
      <c r="C68" s="54">
        <v>3234</v>
      </c>
      <c r="D68" s="55"/>
      <c r="E68" s="54" t="s">
        <v>101</v>
      </c>
      <c r="F68" s="125"/>
      <c r="G68" s="125">
        <v>975.27</v>
      </c>
      <c r="H68" s="125"/>
    </row>
    <row r="69" spans="2:8">
      <c r="B69" s="53"/>
      <c r="C69" s="54">
        <v>3235</v>
      </c>
      <c r="D69" s="55"/>
      <c r="E69" s="54" t="s">
        <v>102</v>
      </c>
      <c r="F69" s="125"/>
      <c r="G69" s="125">
        <v>6000</v>
      </c>
      <c r="H69" s="125"/>
    </row>
    <row r="70" spans="2:8">
      <c r="B70" s="53"/>
      <c r="C70" s="54">
        <v>3236</v>
      </c>
      <c r="D70" s="55"/>
      <c r="E70" s="54" t="s">
        <v>103</v>
      </c>
      <c r="F70" s="125"/>
      <c r="G70" s="125">
        <v>53440.69</v>
      </c>
      <c r="H70" s="125"/>
    </row>
    <row r="71" spans="2:8">
      <c r="B71" s="53"/>
      <c r="C71" s="54">
        <v>3237</v>
      </c>
      <c r="D71" s="55"/>
      <c r="E71" s="54" t="s">
        <v>104</v>
      </c>
      <c r="F71" s="125"/>
      <c r="G71" s="125">
        <v>51410.26</v>
      </c>
      <c r="H71" s="125"/>
    </row>
    <row r="72" spans="2:8">
      <c r="B72" s="53"/>
      <c r="C72" s="54">
        <v>3238</v>
      </c>
      <c r="D72" s="55"/>
      <c r="E72" s="54" t="s">
        <v>105</v>
      </c>
      <c r="F72" s="125"/>
      <c r="G72" s="125">
        <v>2059.3200000000002</v>
      </c>
      <c r="H72" s="125"/>
    </row>
    <row r="73" spans="2:8">
      <c r="B73" s="53"/>
      <c r="C73" s="54">
        <v>3239</v>
      </c>
      <c r="D73" s="55"/>
      <c r="E73" s="54" t="s">
        <v>106</v>
      </c>
      <c r="F73" s="125"/>
      <c r="G73" s="125">
        <v>4771.47</v>
      </c>
      <c r="H73" s="125"/>
    </row>
    <row r="74" spans="2:8">
      <c r="B74" s="53"/>
      <c r="C74" s="54">
        <v>3241</v>
      </c>
      <c r="D74" s="55"/>
      <c r="E74" s="54" t="s">
        <v>107</v>
      </c>
      <c r="F74" s="125"/>
      <c r="G74" s="125">
        <v>152.31</v>
      </c>
      <c r="H74" s="125"/>
    </row>
    <row r="75" spans="2:8" ht="25.5">
      <c r="B75" s="53"/>
      <c r="C75" s="54">
        <v>3251</v>
      </c>
      <c r="D75" s="55"/>
      <c r="E75" s="54" t="s">
        <v>233</v>
      </c>
      <c r="F75" s="125"/>
      <c r="G75" s="125">
        <v>50730.03</v>
      </c>
      <c r="H75" s="125"/>
    </row>
    <row r="76" spans="2:8" ht="25.5">
      <c r="B76" s="53"/>
      <c r="C76" s="54">
        <v>3291</v>
      </c>
      <c r="D76" s="55"/>
      <c r="E76" s="54" t="s">
        <v>109</v>
      </c>
      <c r="F76" s="125"/>
      <c r="G76" s="125">
        <v>10724.3</v>
      </c>
      <c r="H76" s="125"/>
    </row>
    <row r="77" spans="2:8">
      <c r="B77" s="53"/>
      <c r="C77" s="54">
        <v>3292</v>
      </c>
      <c r="D77" s="55"/>
      <c r="E77" s="54" t="s">
        <v>110</v>
      </c>
      <c r="F77" s="125"/>
      <c r="G77" s="125">
        <v>7244.41</v>
      </c>
      <c r="H77" s="125"/>
    </row>
    <row r="78" spans="2:8">
      <c r="B78" s="53"/>
      <c r="C78" s="54">
        <v>3294</v>
      </c>
      <c r="D78" s="55"/>
      <c r="E78" s="54" t="s">
        <v>112</v>
      </c>
      <c r="F78" s="125"/>
      <c r="G78" s="125">
        <v>1053.5999999999999</v>
      </c>
      <c r="H78" s="125"/>
    </row>
    <row r="79" spans="2:8">
      <c r="B79" s="53"/>
      <c r="C79" s="54">
        <v>3295</v>
      </c>
      <c r="D79" s="55"/>
      <c r="E79" s="54" t="s">
        <v>113</v>
      </c>
      <c r="F79" s="125"/>
      <c r="G79" s="125">
        <v>4789.74</v>
      </c>
      <c r="H79" s="125"/>
    </row>
    <row r="80" spans="2:8">
      <c r="B80" s="53">
        <v>34</v>
      </c>
      <c r="C80" s="54"/>
      <c r="D80" s="55"/>
      <c r="E80" s="54" t="s">
        <v>115</v>
      </c>
      <c r="F80" s="125">
        <v>5000</v>
      </c>
      <c r="G80" s="125">
        <f>SUM(G81:G82)</f>
        <v>2792.9900000000002</v>
      </c>
      <c r="H80" s="125">
        <f>G80/F80*100</f>
        <v>55.859800000000007</v>
      </c>
    </row>
    <row r="81" spans="2:8">
      <c r="B81" s="53"/>
      <c r="C81" s="54">
        <v>3431</v>
      </c>
      <c r="D81" s="55"/>
      <c r="E81" s="54" t="s">
        <v>117</v>
      </c>
      <c r="F81" s="125"/>
      <c r="G81" s="125">
        <v>2724.55</v>
      </c>
      <c r="H81" s="125"/>
    </row>
    <row r="82" spans="2:8">
      <c r="B82" s="53"/>
      <c r="C82" s="54">
        <v>3433</v>
      </c>
      <c r="D82" s="55"/>
      <c r="E82" s="54" t="s">
        <v>119</v>
      </c>
      <c r="F82" s="125"/>
      <c r="G82" s="125">
        <v>68.44</v>
      </c>
      <c r="H82" s="125"/>
    </row>
    <row r="83" spans="2:8">
      <c r="B83" s="53">
        <v>38</v>
      </c>
      <c r="C83" s="54"/>
      <c r="D83" s="55"/>
      <c r="E83" s="54" t="s">
        <v>234</v>
      </c>
      <c r="F83" s="125">
        <v>0</v>
      </c>
      <c r="G83" s="125">
        <f>SUM(G84)</f>
        <v>440</v>
      </c>
      <c r="H83" s="125"/>
    </row>
    <row r="84" spans="2:8">
      <c r="B84" s="53"/>
      <c r="C84" s="54">
        <v>3835</v>
      </c>
      <c r="D84" s="55"/>
      <c r="E84" s="54" t="s">
        <v>229</v>
      </c>
      <c r="F84" s="125"/>
      <c r="G84" s="125">
        <v>440</v>
      </c>
      <c r="H84" s="125"/>
    </row>
    <row r="85" spans="2:8">
      <c r="B85" s="53">
        <v>42</v>
      </c>
      <c r="C85" s="54"/>
      <c r="D85" s="55"/>
      <c r="E85" s="54" t="s">
        <v>120</v>
      </c>
      <c r="F85" s="125">
        <v>46000</v>
      </c>
      <c r="G85" s="125">
        <f>SUM(G86:G90)</f>
        <v>43103.49</v>
      </c>
      <c r="H85" s="125">
        <f>G85/F85*100</f>
        <v>93.703239130434781</v>
      </c>
    </row>
    <row r="86" spans="2:8">
      <c r="B86" s="53"/>
      <c r="C86" s="54">
        <v>4221</v>
      </c>
      <c r="D86" s="55"/>
      <c r="E86" s="54" t="s">
        <v>124</v>
      </c>
      <c r="F86" s="125"/>
      <c r="G86" s="125">
        <v>17171.689999999999</v>
      </c>
      <c r="H86" s="125"/>
    </row>
    <row r="87" spans="2:8">
      <c r="B87" s="53"/>
      <c r="C87" s="54">
        <v>4222</v>
      </c>
      <c r="D87" s="55"/>
      <c r="E87" s="54" t="s">
        <v>125</v>
      </c>
      <c r="F87" s="125"/>
      <c r="G87" s="125">
        <v>20</v>
      </c>
      <c r="H87" s="125"/>
    </row>
    <row r="88" spans="2:8">
      <c r="B88" s="53"/>
      <c r="C88" s="54">
        <v>4223</v>
      </c>
      <c r="D88" s="55"/>
      <c r="E88" s="54" t="s">
        <v>126</v>
      </c>
      <c r="F88" s="125"/>
      <c r="G88" s="125">
        <v>4977.3999999999996</v>
      </c>
      <c r="H88" s="125"/>
    </row>
    <row r="89" spans="2:8">
      <c r="B89" s="53"/>
      <c r="C89" s="54">
        <v>4224</v>
      </c>
      <c r="D89" s="55"/>
      <c r="E89" s="54" t="s">
        <v>127</v>
      </c>
      <c r="F89" s="125"/>
      <c r="G89" s="125">
        <v>19674.5</v>
      </c>
      <c r="H89" s="125"/>
    </row>
    <row r="90" spans="2:8">
      <c r="B90" s="53"/>
      <c r="C90" s="54">
        <v>4225</v>
      </c>
      <c r="D90" s="55"/>
      <c r="E90" s="54" t="s">
        <v>128</v>
      </c>
      <c r="F90" s="125"/>
      <c r="G90" s="125">
        <v>1259.9000000000001</v>
      </c>
      <c r="H90" s="125"/>
    </row>
    <row r="91" spans="2:8">
      <c r="B91" s="95" t="s">
        <v>154</v>
      </c>
      <c r="C91" s="96"/>
      <c r="D91" s="97"/>
      <c r="E91" s="60" t="s">
        <v>218</v>
      </c>
      <c r="F91" s="125">
        <v>158930.85</v>
      </c>
      <c r="G91" s="125">
        <v>0</v>
      </c>
      <c r="H91" s="125">
        <v>0</v>
      </c>
    </row>
    <row r="92" spans="2:8">
      <c r="B92" s="53">
        <v>32</v>
      </c>
      <c r="C92" s="54"/>
      <c r="D92" s="55"/>
      <c r="E92" s="54" t="s">
        <v>13</v>
      </c>
      <c r="F92" s="125">
        <v>158930.85</v>
      </c>
      <c r="G92" s="125">
        <v>0</v>
      </c>
      <c r="H92" s="125">
        <v>0</v>
      </c>
    </row>
    <row r="93" spans="2:8">
      <c r="B93" s="95" t="s">
        <v>153</v>
      </c>
      <c r="C93" s="96"/>
      <c r="D93" s="97"/>
      <c r="E93" s="60" t="s">
        <v>163</v>
      </c>
      <c r="F93" s="125">
        <f>F94</f>
        <v>220000</v>
      </c>
      <c r="G93" s="125">
        <f t="shared" ref="G93" si="2">G94</f>
        <v>146330.26</v>
      </c>
      <c r="H93" s="125">
        <f>G93/F93*100</f>
        <v>66.513754545454546</v>
      </c>
    </row>
    <row r="94" spans="2:8">
      <c r="B94" s="92">
        <v>31</v>
      </c>
      <c r="C94" s="93"/>
      <c r="D94" s="94"/>
      <c r="E94" s="54" t="s">
        <v>4</v>
      </c>
      <c r="F94" s="125">
        <v>220000</v>
      </c>
      <c r="G94" s="125">
        <f>SUM(G96+G95)</f>
        <v>146330.26</v>
      </c>
      <c r="H94" s="125">
        <f>G94/F94*100</f>
        <v>66.513754545454546</v>
      </c>
    </row>
    <row r="95" spans="2:8">
      <c r="B95" s="110"/>
      <c r="C95" s="111">
        <v>3111</v>
      </c>
      <c r="D95" s="112"/>
      <c r="E95" s="54" t="s">
        <v>26</v>
      </c>
      <c r="F95" s="125"/>
      <c r="G95" s="125">
        <v>125605.37</v>
      </c>
      <c r="H95" s="125"/>
    </row>
    <row r="96" spans="2:8">
      <c r="B96" s="53"/>
      <c r="C96" s="54">
        <v>3132</v>
      </c>
      <c r="D96" s="55"/>
      <c r="E96" s="54" t="s">
        <v>210</v>
      </c>
      <c r="F96" s="125"/>
      <c r="G96" s="125">
        <v>20724.89</v>
      </c>
      <c r="H96" s="125"/>
    </row>
    <row r="97" spans="2:8">
      <c r="B97" s="95" t="s">
        <v>207</v>
      </c>
      <c r="C97" s="96"/>
      <c r="D97" s="97"/>
      <c r="E97" s="60" t="s">
        <v>165</v>
      </c>
      <c r="F97" s="125">
        <f t="shared" ref="F97:G97" si="3">F98</f>
        <v>97000</v>
      </c>
      <c r="G97" s="125">
        <f t="shared" si="3"/>
        <v>139373.44</v>
      </c>
      <c r="H97" s="125">
        <f>G97/F97*100</f>
        <v>143.68395876288659</v>
      </c>
    </row>
    <row r="98" spans="2:8">
      <c r="B98" s="61">
        <v>32</v>
      </c>
      <c r="C98" s="54"/>
      <c r="D98" s="55"/>
      <c r="E98" s="54" t="s">
        <v>4</v>
      </c>
      <c r="F98" s="125">
        <v>97000</v>
      </c>
      <c r="G98" s="125">
        <f>SUM(G99+G100)</f>
        <v>139373.44</v>
      </c>
      <c r="H98" s="125">
        <f>G98/F98*100</f>
        <v>143.68395876288659</v>
      </c>
    </row>
    <row r="99" spans="2:8" ht="25.5">
      <c r="B99" s="110"/>
      <c r="C99" s="111">
        <v>3251</v>
      </c>
      <c r="D99" s="112"/>
      <c r="E99" s="54" t="s">
        <v>212</v>
      </c>
      <c r="F99" s="125"/>
      <c r="G99" s="125">
        <v>116952.05</v>
      </c>
      <c r="H99" s="125"/>
    </row>
    <row r="100" spans="2:8" ht="25.5">
      <c r="B100" s="110"/>
      <c r="C100" s="111">
        <v>3252</v>
      </c>
      <c r="D100" s="112"/>
      <c r="E100" s="54" t="s">
        <v>193</v>
      </c>
      <c r="F100" s="125"/>
      <c r="G100" s="125">
        <v>22421.39</v>
      </c>
      <c r="H100" s="125"/>
    </row>
    <row r="101" spans="2:8">
      <c r="B101" s="95" t="s">
        <v>207</v>
      </c>
      <c r="C101" s="96"/>
      <c r="D101" s="97"/>
      <c r="E101" s="60" t="s">
        <v>219</v>
      </c>
      <c r="F101" s="125">
        <v>189687.3</v>
      </c>
      <c r="G101" s="125">
        <v>163757.59</v>
      </c>
      <c r="H101" s="125">
        <f t="shared" ref="H101:H102" si="4">G101/F101*100</f>
        <v>86.330286740335282</v>
      </c>
    </row>
    <row r="102" spans="2:8">
      <c r="B102" s="117">
        <v>32</v>
      </c>
      <c r="C102" s="118"/>
      <c r="D102" s="119"/>
      <c r="E102" s="54" t="s">
        <v>4</v>
      </c>
      <c r="F102" s="125">
        <v>189687.3</v>
      </c>
      <c r="G102" s="125">
        <v>163757.59</v>
      </c>
      <c r="H102" s="125">
        <f t="shared" si="4"/>
        <v>86.330286740335282</v>
      </c>
    </row>
    <row r="103" spans="2:8" ht="25.5">
      <c r="B103" s="110"/>
      <c r="C103" s="111">
        <v>3252</v>
      </c>
      <c r="D103" s="112"/>
      <c r="E103" s="54" t="s">
        <v>193</v>
      </c>
      <c r="F103" s="125"/>
      <c r="G103" s="125">
        <v>163757.59</v>
      </c>
      <c r="H103" s="125"/>
    </row>
    <row r="104" spans="2:8">
      <c r="B104" s="95" t="s">
        <v>156</v>
      </c>
      <c r="C104" s="96"/>
      <c r="D104" s="97"/>
      <c r="E104" s="62" t="s">
        <v>166</v>
      </c>
      <c r="F104" s="125">
        <f>F105</f>
        <v>500</v>
      </c>
      <c r="G104" s="125">
        <v>0</v>
      </c>
      <c r="H104" s="125">
        <v>0</v>
      </c>
    </row>
    <row r="105" spans="2:8">
      <c r="B105" s="53">
        <v>32</v>
      </c>
      <c r="C105" s="54"/>
      <c r="D105" s="55"/>
      <c r="E105" s="54" t="s">
        <v>13</v>
      </c>
      <c r="F105" s="125">
        <v>500</v>
      </c>
      <c r="G105" s="125">
        <v>0</v>
      </c>
      <c r="H105" s="125">
        <v>0</v>
      </c>
    </row>
    <row r="106" spans="2:8" ht="25.5">
      <c r="B106" s="95" t="s">
        <v>157</v>
      </c>
      <c r="C106" s="96"/>
      <c r="D106" s="97"/>
      <c r="E106" s="54" t="s">
        <v>167</v>
      </c>
      <c r="F106" s="125">
        <f>F107</f>
        <v>3000</v>
      </c>
      <c r="G106" s="125">
        <f>G107</f>
        <v>1755.04</v>
      </c>
      <c r="H106" s="125">
        <f>G106/F106*100</f>
        <v>58.501333333333328</v>
      </c>
    </row>
    <row r="107" spans="2:8">
      <c r="B107" s="98">
        <v>42</v>
      </c>
      <c r="C107" s="99"/>
      <c r="D107" s="100"/>
      <c r="E107" s="54" t="s">
        <v>120</v>
      </c>
      <c r="F107" s="125">
        <v>3000</v>
      </c>
      <c r="G107" s="125">
        <f t="shared" ref="G107" si="5">SUM(G108)</f>
        <v>1755.04</v>
      </c>
      <c r="H107" s="125">
        <f>G107/F107*100</f>
        <v>58.501333333333328</v>
      </c>
    </row>
    <row r="108" spans="2:8">
      <c r="B108" s="110"/>
      <c r="C108" s="111">
        <v>4231</v>
      </c>
      <c r="D108" s="112"/>
      <c r="E108" s="54" t="s">
        <v>131</v>
      </c>
      <c r="F108" s="125"/>
      <c r="G108" s="125">
        <v>1755.04</v>
      </c>
      <c r="H108" s="125"/>
    </row>
    <row r="109" spans="2:8" s="29" customFormat="1" ht="25.5">
      <c r="B109" s="89" t="s">
        <v>175</v>
      </c>
      <c r="C109" s="90"/>
      <c r="D109" s="91"/>
      <c r="E109" s="57" t="s">
        <v>168</v>
      </c>
      <c r="F109" s="124">
        <f>F110+F115</f>
        <v>56000</v>
      </c>
      <c r="G109" s="124">
        <f>G110+G115</f>
        <v>20297.689999999999</v>
      </c>
      <c r="H109" s="124">
        <f>G109/F109*100</f>
        <v>36.245874999999998</v>
      </c>
    </row>
    <row r="110" spans="2:8">
      <c r="B110" s="95" t="s">
        <v>207</v>
      </c>
      <c r="C110" s="96"/>
      <c r="D110" s="97"/>
      <c r="E110" s="60" t="s">
        <v>165</v>
      </c>
      <c r="F110" s="125">
        <f>F111+F114</f>
        <v>30000</v>
      </c>
      <c r="G110" s="125">
        <f>G111</f>
        <v>19214.34</v>
      </c>
      <c r="H110" s="125">
        <f>G110/F110*100</f>
        <v>64.047799999999995</v>
      </c>
    </row>
    <row r="111" spans="2:8">
      <c r="B111" s="92">
        <v>31</v>
      </c>
      <c r="C111" s="93"/>
      <c r="D111" s="94"/>
      <c r="E111" s="54" t="s">
        <v>5</v>
      </c>
      <c r="F111" s="125">
        <v>10817</v>
      </c>
      <c r="G111" s="125">
        <f t="shared" ref="G111" si="6">SUM(G112,G113)</f>
        <v>19214.34</v>
      </c>
      <c r="H111" s="125">
        <f>G111/F111*100</f>
        <v>177.63095128039197</v>
      </c>
    </row>
    <row r="112" spans="2:8">
      <c r="B112" s="110"/>
      <c r="C112" s="111">
        <v>3111</v>
      </c>
      <c r="D112" s="112"/>
      <c r="E112" s="54" t="s">
        <v>26</v>
      </c>
      <c r="F112" s="125"/>
      <c r="G112" s="125">
        <v>16493</v>
      </c>
      <c r="H112" s="125"/>
    </row>
    <row r="113" spans="2:8">
      <c r="B113" s="110"/>
      <c r="C113" s="111">
        <v>3132</v>
      </c>
      <c r="D113" s="112"/>
      <c r="E113" s="54" t="s">
        <v>210</v>
      </c>
      <c r="F113" s="125"/>
      <c r="G113" s="125">
        <v>2721.34</v>
      </c>
      <c r="H113" s="125"/>
    </row>
    <row r="114" spans="2:8">
      <c r="B114" s="110">
        <v>32</v>
      </c>
      <c r="C114" s="111"/>
      <c r="D114" s="112"/>
      <c r="E114" s="62"/>
      <c r="F114" s="125">
        <v>19183</v>
      </c>
      <c r="G114" s="125">
        <v>0</v>
      </c>
      <c r="H114" s="125">
        <v>0</v>
      </c>
    </row>
    <row r="115" spans="2:8">
      <c r="B115" s="95" t="s">
        <v>155</v>
      </c>
      <c r="C115" s="96"/>
      <c r="D115" s="97"/>
      <c r="E115" s="60" t="s">
        <v>208</v>
      </c>
      <c r="F115" s="125">
        <v>26000</v>
      </c>
      <c r="G115" s="125">
        <f>G116+G118</f>
        <v>1083.3499999999999</v>
      </c>
      <c r="H115" s="125">
        <f>G115/F115*100</f>
        <v>4.1667307692307691</v>
      </c>
    </row>
    <row r="116" spans="2:8">
      <c r="B116" s="53">
        <v>31</v>
      </c>
      <c r="C116" s="54"/>
      <c r="D116" s="55"/>
      <c r="E116" s="54" t="s">
        <v>5</v>
      </c>
      <c r="F116" s="125">
        <v>26000</v>
      </c>
      <c r="G116" s="125">
        <f>G117</f>
        <v>300</v>
      </c>
      <c r="H116" s="125">
        <f>G116/F116*100</f>
        <v>1.153846153846154</v>
      </c>
    </row>
    <row r="117" spans="2:8">
      <c r="B117" s="53"/>
      <c r="C117" s="54">
        <v>3121</v>
      </c>
      <c r="D117" s="55"/>
      <c r="E117" s="54" t="s">
        <v>13</v>
      </c>
      <c r="F117" s="125"/>
      <c r="G117" s="125">
        <v>300</v>
      </c>
      <c r="H117" s="125"/>
    </row>
    <row r="118" spans="2:8" s="128" customFormat="1">
      <c r="B118" s="140">
        <v>92</v>
      </c>
      <c r="C118" s="141"/>
      <c r="D118" s="142"/>
      <c r="E118" s="54" t="s">
        <v>209</v>
      </c>
      <c r="F118" s="125">
        <v>0</v>
      </c>
      <c r="G118" s="125">
        <v>783.35</v>
      </c>
      <c r="H118" s="125">
        <v>0</v>
      </c>
    </row>
    <row r="119" spans="2:8" s="128" customFormat="1">
      <c r="B119" s="140"/>
      <c r="C119" s="141">
        <v>9222</v>
      </c>
      <c r="D119" s="142"/>
      <c r="E119" s="54" t="s">
        <v>213</v>
      </c>
      <c r="F119" s="125"/>
      <c r="G119" s="125">
        <v>783.35</v>
      </c>
      <c r="H119" s="125"/>
    </row>
    <row r="120" spans="2:8" s="29" customFormat="1" ht="25.5">
      <c r="B120" s="89" t="s">
        <v>217</v>
      </c>
      <c r="C120" s="90"/>
      <c r="D120" s="91"/>
      <c r="E120" s="57" t="s">
        <v>214</v>
      </c>
      <c r="F120" s="124">
        <f>F121+F124</f>
        <v>97695</v>
      </c>
      <c r="G120" s="124">
        <f>G121+G124</f>
        <v>81412.5</v>
      </c>
      <c r="H120" s="124">
        <f t="shared" ref="H120:H125" si="7">G120/F120*100</f>
        <v>83.333333333333343</v>
      </c>
    </row>
    <row r="121" spans="2:8">
      <c r="B121" s="95" t="s">
        <v>154</v>
      </c>
      <c r="C121" s="96"/>
      <c r="D121" s="97"/>
      <c r="E121" s="60" t="s">
        <v>164</v>
      </c>
      <c r="F121" s="125">
        <v>32565</v>
      </c>
      <c r="G121" s="125">
        <v>16282.5</v>
      </c>
      <c r="H121" s="125">
        <f t="shared" si="7"/>
        <v>50</v>
      </c>
    </row>
    <row r="122" spans="2:8">
      <c r="B122" s="53">
        <v>54</v>
      </c>
      <c r="C122" s="54"/>
      <c r="D122" s="55"/>
      <c r="E122" s="54" t="s">
        <v>15</v>
      </c>
      <c r="F122" s="125">
        <v>32656</v>
      </c>
      <c r="G122" s="125">
        <v>16282.5</v>
      </c>
      <c r="H122" s="125">
        <f t="shared" si="7"/>
        <v>49.860668789808912</v>
      </c>
    </row>
    <row r="123" spans="2:8" ht="25.5">
      <c r="B123" s="53"/>
      <c r="C123" s="54">
        <v>5453</v>
      </c>
      <c r="D123" s="55"/>
      <c r="E123" s="54" t="s">
        <v>200</v>
      </c>
      <c r="F123" s="125"/>
      <c r="G123" s="125">
        <v>16282.5</v>
      </c>
      <c r="H123" s="125"/>
    </row>
    <row r="124" spans="2:8" ht="25.5">
      <c r="B124" s="95" t="s">
        <v>216</v>
      </c>
      <c r="C124" s="96"/>
      <c r="D124" s="97"/>
      <c r="E124" s="27" t="s">
        <v>215</v>
      </c>
      <c r="F124" s="125">
        <v>65130</v>
      </c>
      <c r="G124" s="125">
        <v>65130</v>
      </c>
      <c r="H124" s="125">
        <f t="shared" si="7"/>
        <v>100</v>
      </c>
    </row>
    <row r="125" spans="2:8">
      <c r="B125" s="53">
        <v>42</v>
      </c>
      <c r="C125" s="59"/>
      <c r="D125" s="60"/>
      <c r="E125" s="54" t="s">
        <v>120</v>
      </c>
      <c r="F125" s="125">
        <v>65130</v>
      </c>
      <c r="G125" s="125">
        <v>65130</v>
      </c>
      <c r="H125" s="125">
        <f t="shared" si="7"/>
        <v>100</v>
      </c>
    </row>
    <row r="126" spans="2:8">
      <c r="B126" s="58"/>
      <c r="C126" s="54">
        <v>4224</v>
      </c>
      <c r="D126" s="60"/>
      <c r="E126" s="54" t="s">
        <v>127</v>
      </c>
      <c r="F126" s="125"/>
      <c r="G126" s="125">
        <v>65130</v>
      </c>
      <c r="H126" s="125"/>
    </row>
    <row r="127" spans="2:8" s="116" customFormat="1">
      <c r="B127" s="89" t="s">
        <v>189</v>
      </c>
      <c r="C127" s="90"/>
      <c r="D127" s="91"/>
      <c r="E127" s="57" t="s">
        <v>184</v>
      </c>
      <c r="F127" s="124">
        <f>F128</f>
        <v>311875</v>
      </c>
      <c r="G127" s="124">
        <f>G128</f>
        <v>190661.13</v>
      </c>
      <c r="H127" s="124">
        <f>G127/F127*100</f>
        <v>61.133829258517039</v>
      </c>
    </row>
    <row r="128" spans="2:8">
      <c r="B128" s="95" t="s">
        <v>152</v>
      </c>
      <c r="C128" s="96"/>
      <c r="D128" s="97"/>
      <c r="E128" s="60" t="s">
        <v>161</v>
      </c>
      <c r="F128" s="125">
        <f>F129+F132+F134</f>
        <v>311875</v>
      </c>
      <c r="G128" s="125">
        <f>G129+G132</f>
        <v>190661.13</v>
      </c>
      <c r="H128" s="125">
        <f t="shared" ref="H128:H129" si="8">G128/F128*100</f>
        <v>61.133829258517039</v>
      </c>
    </row>
    <row r="129" spans="2:8">
      <c r="B129" s="61">
        <v>31</v>
      </c>
      <c r="C129" s="56"/>
      <c r="D129" s="57"/>
      <c r="E129" s="54" t="s">
        <v>5</v>
      </c>
      <c r="F129" s="125">
        <v>100000</v>
      </c>
      <c r="G129" s="125">
        <v>100000</v>
      </c>
      <c r="H129" s="125">
        <f t="shared" si="8"/>
        <v>100</v>
      </c>
    </row>
    <row r="130" spans="2:8">
      <c r="B130" s="56"/>
      <c r="C130" s="108">
        <v>3111</v>
      </c>
      <c r="D130" s="57"/>
      <c r="E130" s="54" t="s">
        <v>26</v>
      </c>
      <c r="F130" s="125"/>
      <c r="G130" s="125">
        <v>85837</v>
      </c>
      <c r="H130" s="125"/>
    </row>
    <row r="131" spans="2:8">
      <c r="B131" s="56"/>
      <c r="C131" s="108">
        <v>3132</v>
      </c>
      <c r="D131" s="57"/>
      <c r="E131" s="54" t="s">
        <v>210</v>
      </c>
      <c r="F131" s="125"/>
      <c r="G131" s="125">
        <v>14163</v>
      </c>
      <c r="H131" s="125"/>
    </row>
    <row r="132" spans="2:8">
      <c r="B132" s="47">
        <v>32</v>
      </c>
      <c r="C132" s="56"/>
      <c r="D132" s="57"/>
      <c r="E132" s="54" t="s">
        <v>13</v>
      </c>
      <c r="F132" s="125">
        <v>165000</v>
      </c>
      <c r="G132" s="125">
        <v>90661.13</v>
      </c>
      <c r="H132" s="125">
        <f>G132/F132*100</f>
        <v>54.946139393939397</v>
      </c>
    </row>
    <row r="133" spans="2:8" ht="25.5">
      <c r="B133" s="47"/>
      <c r="C133" s="108">
        <v>3251</v>
      </c>
      <c r="D133" s="57"/>
      <c r="E133" s="54" t="s">
        <v>212</v>
      </c>
      <c r="F133" s="125"/>
      <c r="G133" s="125">
        <v>90661.13</v>
      </c>
      <c r="H133" s="125"/>
    </row>
    <row r="134" spans="2:8">
      <c r="B134" s="47">
        <v>42</v>
      </c>
      <c r="C134" s="108"/>
      <c r="D134" s="57"/>
      <c r="E134" s="54" t="s">
        <v>120</v>
      </c>
      <c r="F134" s="125">
        <v>46875</v>
      </c>
      <c r="G134" s="125">
        <v>0</v>
      </c>
      <c r="H134" s="125">
        <v>0</v>
      </c>
    </row>
    <row r="135" spans="2:8" s="29" customFormat="1">
      <c r="B135" s="89" t="s">
        <v>176</v>
      </c>
      <c r="C135" s="90"/>
      <c r="D135" s="91"/>
      <c r="E135" s="57" t="s">
        <v>190</v>
      </c>
      <c r="F135" s="124">
        <f t="shared" ref="F135" si="9">F136</f>
        <v>43000</v>
      </c>
      <c r="G135" s="124">
        <v>0</v>
      </c>
      <c r="H135" s="124">
        <v>0</v>
      </c>
    </row>
    <row r="136" spans="2:8">
      <c r="B136" s="95" t="s">
        <v>152</v>
      </c>
      <c r="C136" s="96"/>
      <c r="D136" s="97"/>
      <c r="E136" s="60" t="s">
        <v>161</v>
      </c>
      <c r="F136" s="125">
        <v>43000</v>
      </c>
      <c r="G136" s="125">
        <v>0</v>
      </c>
      <c r="H136" s="125">
        <v>0</v>
      </c>
    </row>
    <row r="137" spans="2:8">
      <c r="B137" s="92">
        <v>31</v>
      </c>
      <c r="C137" s="93"/>
      <c r="D137" s="94"/>
      <c r="E137" s="54" t="s">
        <v>5</v>
      </c>
      <c r="F137" s="125">
        <v>43000</v>
      </c>
      <c r="G137" s="125">
        <v>0</v>
      </c>
      <c r="H137" s="125">
        <v>0</v>
      </c>
    </row>
    <row r="138" spans="2:8" ht="15" customHeight="1"/>
    <row r="139" spans="2:8" ht="15" customHeight="1"/>
    <row r="140" spans="2:8" ht="15" customHeight="1">
      <c r="F140" s="40"/>
      <c r="G140" s="40"/>
      <c r="H140" s="40"/>
    </row>
    <row r="141" spans="2:8" ht="15" customHeight="1"/>
    <row r="142" spans="2:8" ht="15" customHeight="1"/>
    <row r="143" spans="2:8" ht="15" customHeight="1"/>
    <row r="144" spans="2:8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3.5" customHeight="1"/>
    <row r="156" ht="15" customHeight="1"/>
    <row r="157" ht="15" customHeight="1"/>
  </sheetData>
  <protectedRanges>
    <protectedRange algorithmName="SHA-512" hashValue="R8frfBQ/MhInQYm+jLEgMwgPwCkrGPIUaxyIFLRSCn/+fIsUU6bmJDax/r7gTh2PEAEvgODYwg0rRRjqSM/oww==" saltValue="tbZzHO5lCNHCDH5y3XGZag==" spinCount="100000" sqref="E28 E95 E112 E52 E130" name="Range1"/>
    <protectedRange algorithmName="SHA-512" hashValue="R8frfBQ/MhInQYm+jLEgMwgPwCkrGPIUaxyIFLRSCn/+fIsUU6bmJDax/r7gTh2PEAEvgODYwg0rRRjqSM/oww==" saltValue="tbZzHO5lCNHCDH5y3XGZag==" spinCount="100000" sqref="E29 E53" name="Range1_1"/>
    <protectedRange algorithmName="SHA-512" hashValue="R8frfBQ/MhInQYm+jLEgMwgPwCkrGPIUaxyIFLRSCn/+fIsUU6bmJDax/r7gTh2PEAEvgODYwg0rRRjqSM/oww==" saltValue="tbZzHO5lCNHCDH5y3XGZag==" spinCount="100000" sqref="E31 E96 E113 E55 E131" name="Range1_2"/>
    <protectedRange algorithmName="SHA-512" hashValue="R8frfBQ/MhInQYm+jLEgMwgPwCkrGPIUaxyIFLRSCn/+fIsUU6bmJDax/r7gTh2PEAEvgODYwg0rRRjqSM/oww==" saltValue="tbZzHO5lCNHCDH5y3XGZag==" spinCount="100000" sqref="E33 E57" name="Range1_3"/>
    <protectedRange algorithmName="SHA-512" hashValue="R8frfBQ/MhInQYm+jLEgMwgPwCkrGPIUaxyIFLRSCn/+fIsUU6bmJDax/r7gTh2PEAEvgODYwg0rRRjqSM/oww==" saltValue="tbZzHO5lCNHCDH5y3XGZag==" spinCount="100000" sqref="E34:E35 E58" name="Range1_4"/>
    <protectedRange algorithmName="SHA-512" hashValue="R8frfBQ/MhInQYm+jLEgMwgPwCkrGPIUaxyIFLRSCn/+fIsUU6bmJDax/r7gTh2PEAEvgODYwg0rRRjqSM/oww==" saltValue="tbZzHO5lCNHCDH5y3XGZag==" spinCount="100000" sqref="E36 E59 E61" name="Range1_5"/>
    <protectedRange algorithmName="SHA-512" hashValue="R8frfBQ/MhInQYm+jLEgMwgPwCkrGPIUaxyIFLRSCn/+fIsUU6bmJDax/r7gTh2PEAEvgODYwg0rRRjqSM/oww==" saltValue="tbZzHO5lCNHCDH5y3XGZag==" spinCount="100000" sqref="E37 E62" name="Range1_6"/>
    <protectedRange algorithmName="SHA-512" hashValue="R8frfBQ/MhInQYm+jLEgMwgPwCkrGPIUaxyIFLRSCn/+fIsUU6bmJDax/r7gTh2PEAEvgODYwg0rRRjqSM/oww==" saltValue="tbZzHO5lCNHCDH5y3XGZag==" spinCount="100000" sqref="E38 E63" name="Range1_7"/>
    <protectedRange algorithmName="SHA-512" hashValue="R8frfBQ/MhInQYm+jLEgMwgPwCkrGPIUaxyIFLRSCn/+fIsUU6bmJDax/r7gTh2PEAEvgODYwg0rRRjqSM/oww==" saltValue="tbZzHO5lCNHCDH5y3XGZag==" spinCount="100000" sqref="E39 E64" name="Range1_8"/>
    <protectedRange algorithmName="SHA-512" hashValue="R8frfBQ/MhInQYm+jLEgMwgPwCkrGPIUaxyIFLRSCn/+fIsUU6bmJDax/r7gTh2PEAEvgODYwg0rRRjqSM/oww==" saltValue="tbZzHO5lCNHCDH5y3XGZag==" spinCount="100000" sqref="E40" name="Range1_9"/>
    <protectedRange algorithmName="SHA-512" hashValue="R8frfBQ/MhInQYm+jLEgMwgPwCkrGPIUaxyIFLRSCn/+fIsUU6bmJDax/r7gTh2PEAEvgODYwg0rRRjqSM/oww==" saltValue="tbZzHO5lCNHCDH5y3XGZag==" spinCount="100000" sqref="E41 E65" name="Range1_10"/>
    <protectedRange algorithmName="SHA-512" hashValue="R8frfBQ/MhInQYm+jLEgMwgPwCkrGPIUaxyIFLRSCn/+fIsUU6bmJDax/r7gTh2PEAEvgODYwg0rRRjqSM/oww==" saltValue="tbZzHO5lCNHCDH5y3XGZag==" spinCount="100000" sqref="E42 E66" name="Range1_11"/>
    <protectedRange algorithmName="SHA-512" hashValue="R8frfBQ/MhInQYm+jLEgMwgPwCkrGPIUaxyIFLRSCn/+fIsUU6bmJDax/r7gTh2PEAEvgODYwg0rRRjqSM/oww==" saltValue="tbZzHO5lCNHCDH5y3XGZag==" spinCount="100000" sqref="E43 E67" name="Range1_12"/>
    <protectedRange algorithmName="SHA-512" hashValue="R8frfBQ/MhInQYm+jLEgMwgPwCkrGPIUaxyIFLRSCn/+fIsUU6bmJDax/r7gTh2PEAEvgODYwg0rRRjqSM/oww==" saltValue="tbZzHO5lCNHCDH5y3XGZag==" spinCount="100000" sqref="E44 E68" name="Range1_13"/>
    <protectedRange algorithmName="SHA-512" hashValue="R8frfBQ/MhInQYm+jLEgMwgPwCkrGPIUaxyIFLRSCn/+fIsUU6bmJDax/r7gTh2PEAEvgODYwg0rRRjqSM/oww==" saltValue="tbZzHO5lCNHCDH5y3XGZag==" spinCount="100000" sqref="E45 E69" name="Range1_14"/>
    <protectedRange algorithmName="SHA-512" hashValue="R8frfBQ/MhInQYm+jLEgMwgPwCkrGPIUaxyIFLRSCn/+fIsUU6bmJDax/r7gTh2PEAEvgODYwg0rRRjqSM/oww==" saltValue="tbZzHO5lCNHCDH5y3XGZag==" spinCount="100000" sqref="E46 E70" name="Range1_15"/>
    <protectedRange algorithmName="SHA-512" hashValue="R8frfBQ/MhInQYm+jLEgMwgPwCkrGPIUaxyIFLRSCn/+fIsUU6bmJDax/r7gTh2PEAEvgODYwg0rRRjqSM/oww==" saltValue="tbZzHO5lCNHCDH5y3XGZag==" spinCount="100000" sqref="E47" name="Range1_16"/>
    <protectedRange algorithmName="SHA-512" hashValue="R8frfBQ/MhInQYm+jLEgMwgPwCkrGPIUaxyIFLRSCn/+fIsUU6bmJDax/r7gTh2PEAEvgODYwg0rRRjqSM/oww==" saltValue="tbZzHO5lCNHCDH5y3XGZag==" spinCount="100000" sqref="E48" name="Range1_17"/>
    <protectedRange algorithmName="SHA-512" hashValue="R8frfBQ/MhInQYm+jLEgMwgPwCkrGPIUaxyIFLRSCn/+fIsUU6bmJDax/r7gTh2PEAEvgODYwg0rRRjqSM/oww==" saltValue="tbZzHO5lCNHCDH5y3XGZag==" spinCount="100000" sqref="E99 E133" name="Range1_18"/>
    <protectedRange algorithmName="SHA-512" hashValue="R8frfBQ/MhInQYm+jLEgMwgPwCkrGPIUaxyIFLRSCn/+fIsUU6bmJDax/r7gTh2PEAEvgODYwg0rRRjqSM/oww==" saltValue="tbZzHO5lCNHCDH5y3XGZag==" spinCount="100000" sqref="E100 E103" name="Range1_20"/>
    <protectedRange algorithmName="SHA-512" hashValue="R8frfBQ/MhInQYm+jLEgMwgPwCkrGPIUaxyIFLRSCn/+fIsUU6bmJDax/r7gTh2PEAEvgODYwg0rRRjqSM/oww==" saltValue="tbZzHO5lCNHCDH5y3XGZag==" spinCount="100000" sqref="E108 E16" name="Range1_21"/>
  </protectedRanges>
  <mergeCells count="45">
    <mergeCell ref="B120:D120"/>
    <mergeCell ref="B121:D121"/>
    <mergeCell ref="B124:D124"/>
    <mergeCell ref="B91:D91"/>
    <mergeCell ref="B101:D101"/>
    <mergeCell ref="B102:D102"/>
    <mergeCell ref="B18:D18"/>
    <mergeCell ref="B135:D135"/>
    <mergeCell ref="B136:D136"/>
    <mergeCell ref="B137:D137"/>
    <mergeCell ref="B127:D127"/>
    <mergeCell ref="B128:D128"/>
    <mergeCell ref="B115:D115"/>
    <mergeCell ref="B109:D109"/>
    <mergeCell ref="B110:D110"/>
    <mergeCell ref="B111:D111"/>
    <mergeCell ref="B106:D106"/>
    <mergeCell ref="B107:D107"/>
    <mergeCell ref="B104:D104"/>
    <mergeCell ref="B93:D93"/>
    <mergeCell ref="B94:D94"/>
    <mergeCell ref="B97:D97"/>
    <mergeCell ref="B51:D51"/>
    <mergeCell ref="B56:D56"/>
    <mergeCell ref="B27:D27"/>
    <mergeCell ref="B32:D32"/>
    <mergeCell ref="B49:D49"/>
    <mergeCell ref="B50:D50"/>
    <mergeCell ref="B25:D25"/>
    <mergeCell ref="B26:D26"/>
    <mergeCell ref="B21:D21"/>
    <mergeCell ref="B22:D22"/>
    <mergeCell ref="B23:D23"/>
    <mergeCell ref="B20:D20"/>
    <mergeCell ref="B9:D9"/>
    <mergeCell ref="B10:D10"/>
    <mergeCell ref="B13:D13"/>
    <mergeCell ref="B2:H2"/>
    <mergeCell ref="B11:D11"/>
    <mergeCell ref="B4:H4"/>
    <mergeCell ref="B6:E6"/>
    <mergeCell ref="B7:E7"/>
    <mergeCell ref="B8:D8"/>
    <mergeCell ref="B14:D14"/>
    <mergeCell ref="B17:D1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2026-07-23T11:46:37Z</cp:lastPrinted>
  <dcterms:created xsi:type="dcterms:W3CDTF">2022-08-12T12:51:27Z</dcterms:created>
  <dcterms:modified xsi:type="dcterms:W3CDTF">2026-07-27T12:22:00Z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